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Não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Não Desonerado'!$B$6:$K$58</definedName>
    <definedName function="false" hidden="false" localSheetId="3" name="_xlnm.Print_Area" vbProcedure="false">'Custo por unidade'!$B$5:$M$45</definedName>
    <definedName function="false" hidden="false" localSheetId="2" name="_xlnm.Print_Area" vbProcedure="false">Descontos!$B$5:$I$29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<sst xmlns="http://schemas.openxmlformats.org/spreadsheetml/2006/main" count="210" uniqueCount="141">
  <si>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</si>
  <si>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</si>
  <si>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R$1.193.197,92 (Um milhão, cento e noventa e três mil, cento e noventa e sete reais e noventa e dois centavos). Não deverão ser apresentados valores acima do estimado pelo INSS.</t>
  </si>
  <si>
    <t xml:space="preserve">ANEXO I – T4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</si>
  <si>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</si>
  <si>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</si>
  <si>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</si>
  <si>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IV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</si>
  <si>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</si>
  <si>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</si>
  <si>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</si>
  <si>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</si>
  <si>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IV.</t>
  </si>
  <si>
    <t xml:space="preserve">VALOR TOTAL DO ITEM 4: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</si>
  <si>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</si>
  <si>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</si>
  <si>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</si>
  <si>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</si>
  <si>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</si>
  <si>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</si>
  <si>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</si>
  <si>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</si>
  <si>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</si>
  <si>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</si>
  <si>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</si>
  <si>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</si>
  <si>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</si>
  <si>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</si>
  <si>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</si>
  <si>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NÃO 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</si>
  <si>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</si>
  <si>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</si>
  <si>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</si>
  <si>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</si>
  <si>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</si>
  <si>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</si>
  <si>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</si>
  <si>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</si>
  <si>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</si>
  <si>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</si>
  <si>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</si>
  <si>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</si>
  <si>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</si>
  <si>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</si>
  <si>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</si>
  <si>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3,5%</t>
  </si>
  <si>
    <t xml:space="preserve">ISS 3%</t>
  </si>
  <si>
    <t xml:space="preserve">ISS 2%</t>
  </si>
  <si>
    <t xml:space="preserve">ISS 1,5%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</si>
  <si>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</si>
  <si>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</si>
  <si>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</si>
  <si>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</si>
  <si>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</si>
  <si>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</si>
  <si>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</si>
  <si>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</si>
  <si>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</si>
  <si>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</si>
  <si>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</si>
  <si>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</si>
  <si>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</si>
  <si>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</si>
  <si>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</si>
  <si>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</si>
  <si>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</si>
  <si>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</si>
  <si>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</si>
  <si>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</si>
  <si>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</si>
  <si>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</si>
  <si>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</si>
  <si>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</si>
  <si>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</si>
  <si>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</si>
  <si>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</si>
  <si>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</si>
  <si>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</si>
  <si>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</si>
  <si>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</si>
  <si>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</si>
  <si>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</si>
  <si>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</si>
  <si>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</si>
  <si>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</si>
  <si>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</si>
  <si>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</si>
  <si>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</si>
  <si>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</si>
  <si>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</si>
  <si>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</si>
  <si>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</si>
  <si>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</si>
  <si>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</si>
  <si>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</si>
  <si>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</si>
  <si>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</si>
  <si>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</si>
  <si>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</si>
  <si>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</si>
  <si>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</si>
  <si>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</si>
  <si>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</si>
  <si>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</si>
  <si>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</si>
  <si>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</si>
  <si>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BLUMENAU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</si>
  <si>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</si>
  <si>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</si>
  <si>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</si>
  <si>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</si>
  <si>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</si>
  <si>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</si>
  <si>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</si>
  <si>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</si>
  <si>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</si>
  <si>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BALNEÁRIO CAMBORIÚ</t>
  </si>
  <si>
    <t xml:space="preserve">APS BRUSQUE</t>
  </si>
  <si>
    <t xml:space="preserve">APS IBIRAMA</t>
  </si>
  <si>
    <t xml:space="preserve">APS INDAIAL</t>
  </si>
  <si>
    <t xml:space="preserve">APS ITAJAÍ</t>
  </si>
  <si>
    <t xml:space="preserve">APS PENHA</t>
  </si>
  <si>
    <t xml:space="preserve">APS POMERODE</t>
  </si>
  <si>
    <t xml:space="preserve">APS RIO DO SUL</t>
  </si>
  <si>
    <t xml:space="preserve">APS TIMBÓ</t>
  </si>
  <si>
    <t xml:space="preserve">CEDOCPREV BLUMENAU</t>
  </si>
  <si>
    <t xml:space="preserve">GEX/APS BLUMENAU</t>
  </si>
  <si>
    <t xml:space="preserve">TOTAL</t>
  </si>
  <si>
    <t xml:space="preserve">BASE JOINVILLE – CUSTO POR ROTINA</t>
  </si>
  <si>
    <t xml:space="preserve">APS CANOINHAS</t>
  </si>
  <si>
    <t xml:space="preserve">APS GUARAMIRIM</t>
  </si>
  <si>
    <t xml:space="preserve">APS JARAGUÁ DO SUL</t>
  </si>
  <si>
    <t xml:space="preserve">APS MAFRA</t>
  </si>
  <si>
    <t xml:space="preserve">APS RIO NEGRO</t>
  </si>
  <si>
    <t xml:space="preserve">APS SÃO BENTO DO SUL</t>
  </si>
  <si>
    <t xml:space="preserve">APS SÃO FRANCISCO DO SUL</t>
  </si>
  <si>
    <t xml:space="preserve">GEX/APS JOINVILLE</t>
  </si>
  <si>
    <t xml:space="preserve">DEPÓSITO JOINVILLE - GUANABARA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</si>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</sst>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General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FF"/>
      </patternFill>
    </fill>
    <fill>
      <patternFill patternType="solid">
        <fgColor rgb="FFEEEEEE"/>
        <bgColor rgb="FFF2F2F2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4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  <cellStyle name="TableStyleLight1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K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2" activeCellId="0" sqref="C12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6"/>
    <col collapsed="false" customWidth="true" hidden="false" outlineLevel="0" max="6" min="6" style="2" width="34.25"/>
    <col collapsed="false" customWidth="true" hidden="false" outlineLevel="0" max="7" min="7" style="2" width="10.62"/>
    <col collapsed="false" customWidth="true" hidden="false" outlineLevel="0" max="8" min="8" style="2" width="14.38"/>
    <col collapsed="false" customWidth="true" hidden="false" outlineLevel="0" max="1007" min="9" style="2" width="10.62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5" min="1021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</row>
    <row r="3" customFormat="false" ht="34.5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19.5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customFormat="false" ht="18" hidden="false" customHeight="true" outlineLevel="0" collapsed="false">
      <c r="B7" s="6" t="s">
        <v>4</v>
      </c>
      <c r="C7" s="6"/>
      <c r="D7" s="6"/>
    </row>
    <row r="8" customFormat="false" ht="18" hidden="false" customHeight="true" outlineLevel="0" collapsed="false">
      <c r="B8" s="6" t="s">
        <v>5</v>
      </c>
      <c r="C8" s="6"/>
      <c r="D8" s="6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9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5</v>
      </c>
      <c r="C15" s="12" t="s">
        <v>12</v>
      </c>
      <c r="D15" s="13" t="n">
        <v>0</v>
      </c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8" customFormat="false" ht="13.8" hidden="false" customHeight="false" outlineLevel="0" collapsed="false">
      <c r="B18" s="19" t="s">
        <v>14</v>
      </c>
      <c r="C18" s="19"/>
      <c r="D18" s="19"/>
      <c r="E18" s="20"/>
      <c r="F18" s="20"/>
      <c r="G18" s="20"/>
      <c r="H18" s="20"/>
      <c r="I18" s="20"/>
      <c r="J18" s="20"/>
      <c r="K18" s="20"/>
    </row>
    <row r="19" customFormat="false" ht="13.8" hidden="false" customHeight="false" outlineLevel="0" collapsed="false">
      <c r="B19" s="21" t="s">
        <v>15</v>
      </c>
      <c r="C19" s="21"/>
      <c r="D19" s="21"/>
      <c r="E19" s="22"/>
      <c r="F19" s="20"/>
      <c r="G19" s="20"/>
      <c r="H19" s="20"/>
      <c r="I19" s="20"/>
      <c r="J19" s="20"/>
      <c r="K19" s="20"/>
    </row>
    <row r="20" customFormat="false" ht="13.8" hidden="false" customHeight="false" outlineLevel="0" collapsed="false">
      <c r="B20" s="19" t="s">
        <v>16</v>
      </c>
      <c r="C20" s="19"/>
      <c r="D20" s="19"/>
      <c r="E20" s="20"/>
      <c r="F20" s="20"/>
      <c r="G20" s="20"/>
      <c r="H20" s="20"/>
      <c r="I20" s="20"/>
      <c r="J20" s="20"/>
      <c r="K20" s="20"/>
    </row>
    <row r="21" customFormat="false" ht="13.8" hidden="false" customHeight="false" outlineLevel="0" collapsed="false">
      <c r="B21" s="19" t="s">
        <v>17</v>
      </c>
      <c r="C21" s="19"/>
      <c r="D21" s="19"/>
      <c r="E21" s="20"/>
      <c r="F21" s="20"/>
      <c r="G21" s="20"/>
      <c r="H21" s="20"/>
      <c r="I21" s="20"/>
      <c r="J21" s="20"/>
      <c r="K21" s="20"/>
    </row>
    <row r="22" customFormat="false" ht="13.8" hidden="false" customHeight="false" outlineLevel="0" collapsed="false">
      <c r="B22" s="19" t="s">
        <v>18</v>
      </c>
      <c r="C22" s="19"/>
      <c r="D22" s="19"/>
      <c r="E22" s="20"/>
      <c r="F22" s="20"/>
      <c r="G22" s="20"/>
      <c r="H22" s="20"/>
      <c r="I22" s="20"/>
      <c r="J22" s="20"/>
      <c r="K22" s="20"/>
    </row>
    <row r="23" customFormat="false" ht="13.8" hidden="false" customHeight="false" outlineLevel="0" collapsed="false">
      <c r="B23" s="19" t="s">
        <v>19</v>
      </c>
      <c r="C23" s="19"/>
      <c r="D23" s="19"/>
      <c r="E23" s="20"/>
      <c r="F23" s="20"/>
      <c r="G23" s="20"/>
      <c r="H23" s="20"/>
      <c r="I23" s="20"/>
      <c r="J23" s="20"/>
      <c r="K23" s="20"/>
    </row>
    <row r="24" customFormat="false" ht="13.8" hidden="false" customHeight="false" outlineLevel="0" collapsed="false">
      <c r="B24" s="19" t="s">
        <v>20</v>
      </c>
      <c r="C24" s="19"/>
      <c r="D24" s="19"/>
      <c r="E24" s="20"/>
      <c r="F24" s="20"/>
      <c r="G24" s="20"/>
      <c r="H24" s="20"/>
      <c r="I24" s="20"/>
      <c r="J24" s="20"/>
      <c r="K24" s="20"/>
    </row>
    <row r="25" customFormat="false" ht="13.8" hidden="false" customHeight="false" outlineLevel="0" collapsed="false">
      <c r="B25" s="19" t="s">
        <v>21</v>
      </c>
      <c r="C25" s="19"/>
      <c r="D25" s="19"/>
      <c r="E25" s="20"/>
      <c r="F25" s="20"/>
      <c r="G25" s="20"/>
      <c r="H25" s="20"/>
      <c r="I25" s="20"/>
      <c r="J25" s="20"/>
      <c r="K25" s="20"/>
    </row>
    <row r="26" customFormat="false" ht="13.8" hidden="false" customHeight="false" outlineLevel="0" collapsed="false">
      <c r="B26" s="19" t="s">
        <v>22</v>
      </c>
      <c r="C26" s="19"/>
      <c r="D26" s="19"/>
      <c r="E26" s="20"/>
      <c r="F26" s="20"/>
      <c r="G26" s="20"/>
      <c r="H26" s="20"/>
      <c r="I26" s="20"/>
      <c r="J26" s="20"/>
      <c r="K26" s="20"/>
    </row>
    <row r="27" customFormat="false" ht="13.8" hidden="false" customHeight="false" outlineLevel="0" collapsed="false">
      <c r="B27" s="19" t="s">
        <v>23</v>
      </c>
      <c r="C27" s="19"/>
      <c r="D27" s="19"/>
      <c r="E27" s="20"/>
      <c r="F27" s="20"/>
      <c r="G27" s="20"/>
      <c r="H27" s="20"/>
      <c r="I27" s="20"/>
      <c r="J27" s="20"/>
      <c r="K27" s="20"/>
    </row>
    <row r="28" customFormat="false" ht="13.8" hidden="false" customHeight="false" outlineLevel="0" collapsed="false">
      <c r="B28" s="19" t="s">
        <v>24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3.8" hidden="false" customHeight="false" outlineLevel="0" collapsed="false">
      <c r="B29" s="19"/>
      <c r="C29" s="19"/>
      <c r="D29" s="19"/>
      <c r="E29" s="20"/>
      <c r="F29" s="20"/>
      <c r="G29" s="20"/>
      <c r="H29" s="20"/>
      <c r="I29" s="20"/>
      <c r="J29" s="20"/>
      <c r="K29" s="20"/>
    </row>
    <row r="30" customFormat="false" ht="13.8" hidden="false" customHeight="false" outlineLevel="0" collapsed="false">
      <c r="B30" s="19"/>
      <c r="C30" s="19"/>
      <c r="D30" s="19"/>
      <c r="E30" s="20"/>
      <c r="F30" s="20"/>
      <c r="G30" s="20"/>
      <c r="H30" s="20"/>
      <c r="I30" s="20"/>
      <c r="J30" s="20"/>
      <c r="K30" s="20"/>
    </row>
    <row r="31" customFormat="false" ht="13.8" hidden="false" customHeight="false" outlineLevel="0" collapsed="false">
      <c r="B31" s="23" t="s">
        <v>25</v>
      </c>
      <c r="C31" s="23"/>
      <c r="D31" s="23"/>
      <c r="E31" s="24"/>
      <c r="F31" s="24"/>
      <c r="G31" s="24"/>
      <c r="H31" s="24"/>
      <c r="I31" s="24"/>
      <c r="J31" s="24"/>
      <c r="K31" s="24"/>
    </row>
    <row r="1048576" customFormat="false" ht="12.8" hidden="false" customHeight="false" outlineLevel="0" collapsed="false"/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N58"/>
  <sheetViews>
    <sheetView showFormulas="false" showGridLines="fals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E26" activeCellId="0" sqref="E26"/>
    </sheetView>
  </sheetViews>
  <sheetFormatPr defaultColWidth="8.41015625" defaultRowHeight="13.8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5" width="10.62"/>
    <col collapsed="false" customWidth="true" hidden="false" outlineLevel="0" max="3" min="3" style="25" width="20.5"/>
    <col collapsed="false" customWidth="true" hidden="false" outlineLevel="0" max="4" min="4" style="25" width="17.62"/>
    <col collapsed="false" customWidth="true" hidden="false" outlineLevel="0" max="10" min="5" style="25" width="11.62"/>
    <col collapsed="false" customWidth="true" hidden="false" outlineLevel="0" max="11" min="11" style="25" width="23"/>
    <col collapsed="false" customWidth="true" hidden="false" outlineLevel="0" max="250" min="12" style="25" width="10.5"/>
    <col collapsed="false" customWidth="true" hidden="false" outlineLevel="0" max="254" min="251" style="26" width="10.5"/>
    <col collapsed="false" customWidth="true" hidden="false" outlineLevel="0" max="1026" min="255" style="2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</row>
    <row r="3" customFormat="false" ht="39.75" hidden="false" customHeight="true" outlineLevel="0" collapsed="false">
      <c r="B3" s="4" t="s">
        <v>26</v>
      </c>
      <c r="C3" s="4"/>
      <c r="D3" s="4"/>
      <c r="E3" s="4"/>
      <c r="F3" s="4"/>
      <c r="G3" s="4"/>
      <c r="H3" s="4"/>
      <c r="I3" s="4"/>
      <c r="J3" s="4"/>
      <c r="K3" s="4"/>
    </row>
    <row r="4" customFormat="false" ht="42.75" hidden="false" customHeight="true" outlineLevel="0" collapsed="false">
      <c r="B4" s="5" t="s">
        <v>27</v>
      </c>
      <c r="C4" s="5"/>
      <c r="D4" s="5"/>
      <c r="E4" s="5"/>
      <c r="F4" s="5"/>
      <c r="G4" s="5"/>
      <c r="H4" s="5"/>
      <c r="I4" s="5"/>
      <c r="J4" s="5"/>
      <c r="K4" s="5"/>
    </row>
    <row r="5" customFormat="false" ht="19.5" hidden="false" customHeight="true" outlineLevel="0" collapsed="false"/>
    <row r="6" customFormat="false" ht="18" hidden="false" customHeight="true" outlineLevel="0" collapsed="false">
      <c r="B6" s="27" t="str">
        <f aca="false">Proposta!B6</f>
        <v>ANEXO I – T4</v>
      </c>
      <c r="C6" s="27"/>
      <c r="D6" s="27"/>
      <c r="E6" s="27"/>
      <c r="F6" s="27"/>
      <c r="G6" s="27"/>
      <c r="H6" s="27"/>
      <c r="I6" s="27"/>
      <c r="J6" s="27"/>
      <c r="K6" s="27"/>
      <c r="L6" s="2"/>
      <c r="M6" s="2"/>
    </row>
    <row r="7" customFormat="false" ht="18" hidden="false" customHeight="true" outlineLevel="0" collapsed="false">
      <c r="H7" s="2"/>
      <c r="I7" s="2"/>
      <c r="J7" s="2"/>
      <c r="K7" s="2"/>
      <c r="L7" s="2"/>
      <c r="M7" s="2"/>
    </row>
    <row r="8" customFormat="false" ht="19.5" hidden="false" customHeight="true" outlineLevel="0" collapsed="false">
      <c r="B8" s="28" t="s">
        <v>28</v>
      </c>
      <c r="C8" s="28"/>
      <c r="D8" s="28"/>
      <c r="E8" s="28"/>
      <c r="F8" s="28"/>
      <c r="G8" s="28"/>
      <c r="H8" s="28"/>
      <c r="I8" s="28"/>
      <c r="J8" s="28"/>
      <c r="K8" s="28"/>
      <c r="L8" s="2"/>
      <c r="M8" s="2"/>
    </row>
    <row r="9" customFormat="false" ht="19.5" hidden="false" customHeight="true" outlineLevel="0" collapsed="false">
      <c r="B9" s="29" t="s">
        <v>29</v>
      </c>
      <c r="C9" s="29"/>
      <c r="D9" s="29"/>
      <c r="E9" s="29"/>
      <c r="F9" s="29"/>
      <c r="G9" s="29"/>
      <c r="H9" s="29"/>
      <c r="I9" s="29"/>
      <c r="J9" s="29"/>
      <c r="K9" s="29"/>
      <c r="L9" s="2"/>
      <c r="M9" s="2"/>
    </row>
    <row r="10" customFormat="false" ht="18" hidden="false" customHeight="true" outlineLevel="0" collapsed="false">
      <c r="H10" s="2"/>
      <c r="I10" s="2"/>
      <c r="J10" s="2"/>
      <c r="K10" s="2"/>
      <c r="L10" s="2"/>
      <c r="M10" s="2"/>
    </row>
    <row r="11" customFormat="false" ht="18" hidden="false" customHeight="true" outlineLevel="0" collapsed="false">
      <c r="B11" s="30" t="s">
        <v>30</v>
      </c>
      <c r="C11" s="30"/>
      <c r="D11" s="30"/>
      <c r="E11" s="31"/>
      <c r="F11" s="31"/>
      <c r="G11" s="32"/>
      <c r="H11" s="32"/>
      <c r="I11" s="32"/>
      <c r="J11" s="32"/>
      <c r="K11" s="33"/>
      <c r="L11" s="2"/>
      <c r="M11" s="2"/>
    </row>
    <row r="12" customFormat="false" ht="24.75" hidden="false" customHeight="true" outlineLevel="0" collapsed="false">
      <c r="B12" s="34" t="s">
        <v>31</v>
      </c>
      <c r="C12" s="34"/>
      <c r="D12" s="34"/>
      <c r="E12" s="35"/>
      <c r="F12" s="35"/>
      <c r="G12" s="35"/>
      <c r="H12" s="36"/>
      <c r="I12" s="36"/>
      <c r="J12" s="36"/>
      <c r="K12" s="37"/>
      <c r="L12" s="36"/>
      <c r="M12" s="2"/>
    </row>
    <row r="13" customFormat="false" ht="18" hidden="false" customHeight="true" outlineLevel="0" collapsed="false">
      <c r="B13" s="38" t="s">
        <v>32</v>
      </c>
      <c r="C13" s="36"/>
      <c r="D13" s="36"/>
      <c r="E13" s="36"/>
      <c r="F13" s="2"/>
      <c r="G13" s="2"/>
      <c r="H13" s="2"/>
      <c r="I13" s="2"/>
      <c r="J13" s="2"/>
      <c r="K13" s="39"/>
      <c r="L13" s="2"/>
      <c r="M13" s="2"/>
    </row>
    <row r="14" customFormat="false" ht="18" hidden="false" customHeight="true" outlineLevel="0" collapsed="false">
      <c r="B14" s="40" t="s">
        <v>33</v>
      </c>
      <c r="C14" s="40"/>
      <c r="D14" s="40"/>
      <c r="E14" s="2"/>
      <c r="F14" s="2"/>
      <c r="G14" s="36"/>
      <c r="H14" s="2"/>
      <c r="I14" s="2"/>
      <c r="J14" s="2"/>
      <c r="K14" s="39"/>
      <c r="L14" s="2"/>
      <c r="M14" s="2"/>
    </row>
    <row r="15" customFormat="false" ht="18" hidden="false" customHeight="true" outlineLevel="0" collapsed="false">
      <c r="B15" s="40" t="s">
        <v>34</v>
      </c>
      <c r="C15" s="40"/>
      <c r="D15" s="40"/>
      <c r="E15" s="2"/>
      <c r="F15" s="2"/>
      <c r="G15" s="36"/>
      <c r="H15" s="2"/>
      <c r="I15" s="2"/>
      <c r="J15" s="2"/>
      <c r="K15" s="39"/>
      <c r="L15" s="2"/>
      <c r="M15" s="2"/>
    </row>
    <row r="16" customFormat="false" ht="18" hidden="false" customHeight="true" outlineLevel="0" collapsed="false">
      <c r="B16" s="40" t="s">
        <v>35</v>
      </c>
      <c r="C16" s="40"/>
      <c r="D16" s="40"/>
      <c r="E16" s="2"/>
      <c r="F16" s="2"/>
      <c r="G16" s="36"/>
      <c r="H16" s="2"/>
      <c r="I16" s="2"/>
      <c r="J16" s="2"/>
      <c r="K16" s="39"/>
      <c r="L16" s="2"/>
      <c r="M16" s="2"/>
    </row>
    <row r="17" customFormat="false" ht="18" hidden="false" customHeight="true" outlineLevel="0" collapsed="false">
      <c r="B17" s="40" t="s">
        <v>36</v>
      </c>
      <c r="C17" s="40"/>
      <c r="D17" s="40"/>
      <c r="E17" s="2"/>
      <c r="F17" s="2"/>
      <c r="G17" s="36"/>
      <c r="H17" s="2"/>
      <c r="I17" s="2"/>
      <c r="J17" s="2"/>
      <c r="K17" s="39"/>
      <c r="L17" s="2"/>
      <c r="M17" s="2"/>
    </row>
    <row r="18" customFormat="false" ht="18" hidden="false" customHeight="true" outlineLevel="0" collapsed="false">
      <c r="B18" s="40" t="s">
        <v>37</v>
      </c>
      <c r="C18" s="40"/>
      <c r="D18" s="40"/>
      <c r="E18" s="2"/>
      <c r="F18" s="2"/>
      <c r="G18" s="36"/>
      <c r="H18" s="2"/>
      <c r="I18" s="2"/>
      <c r="J18" s="2"/>
      <c r="K18" s="39"/>
      <c r="L18" s="2"/>
      <c r="M18" s="2"/>
    </row>
    <row r="19" customFormat="false" ht="18" hidden="false" customHeight="true" outlineLevel="0" collapsed="false">
      <c r="B19" s="40" t="s">
        <v>38</v>
      </c>
      <c r="C19" s="40"/>
      <c r="D19" s="40"/>
      <c r="E19" s="2"/>
      <c r="F19" s="2"/>
      <c r="G19" s="36"/>
      <c r="H19" s="2"/>
      <c r="I19" s="2"/>
      <c r="J19" s="2"/>
      <c r="K19" s="39"/>
      <c r="L19" s="2"/>
      <c r="M19" s="2"/>
    </row>
    <row r="20" customFormat="false" ht="18" hidden="false" customHeight="true" outlineLevel="0" collapsed="false">
      <c r="B20" s="41" t="s">
        <v>39</v>
      </c>
      <c r="C20" s="41"/>
      <c r="D20" s="41"/>
      <c r="E20" s="42"/>
      <c r="F20" s="42"/>
      <c r="G20" s="42"/>
      <c r="H20" s="42"/>
      <c r="I20" s="42"/>
      <c r="J20" s="42"/>
      <c r="K20" s="43"/>
      <c r="L20" s="2"/>
      <c r="M20" s="2"/>
    </row>
    <row r="21" customFormat="false" ht="19.5" hidden="false" customHeight="true" outlineLevel="0" collapsed="false">
      <c r="B21" s="26"/>
      <c r="C21" s="26"/>
      <c r="D21" s="26"/>
      <c r="E21" s="2"/>
      <c r="F21" s="2"/>
      <c r="G21" s="26"/>
      <c r="H21" s="2"/>
      <c r="I21" s="2"/>
      <c r="J21" s="2"/>
      <c r="K21" s="2"/>
      <c r="L21" s="2"/>
      <c r="M21" s="2"/>
    </row>
    <row r="22" customFormat="false" ht="49.5" hidden="false" customHeight="true" outlineLevel="0" collapsed="false">
      <c r="B22" s="44" t="s">
        <v>40</v>
      </c>
      <c r="C22" s="44"/>
      <c r="D22" s="44"/>
      <c r="E22" s="45" t="s">
        <v>41</v>
      </c>
      <c r="F22" s="45"/>
      <c r="G22" s="45"/>
      <c r="H22" s="45"/>
      <c r="I22" s="45"/>
      <c r="J22" s="45"/>
      <c r="K22" s="46" t="s">
        <v>42</v>
      </c>
      <c r="L22" s="2"/>
      <c r="M22" s="2"/>
      <c r="N22" s="47"/>
    </row>
    <row r="23" customFormat="false" ht="19.5" hidden="false" customHeight="true" outlineLevel="0" collapsed="false">
      <c r="B23" s="44"/>
      <c r="C23" s="44"/>
      <c r="D23" s="44"/>
      <c r="E23" s="44" t="s">
        <v>43</v>
      </c>
      <c r="F23" s="44" t="s">
        <v>44</v>
      </c>
      <c r="G23" s="44" t="s">
        <v>45</v>
      </c>
      <c r="H23" s="44" t="s">
        <v>46</v>
      </c>
      <c r="I23" s="44" t="s">
        <v>47</v>
      </c>
      <c r="J23" s="44" t="s">
        <v>48</v>
      </c>
      <c r="K23" s="46"/>
      <c r="L23" s="2"/>
      <c r="M23" s="2"/>
    </row>
    <row r="24" customFormat="false" ht="19.5" hidden="false" customHeight="true" outlineLevel="0" collapsed="false">
      <c r="B24" s="48" t="s">
        <v>49</v>
      </c>
      <c r="C24" s="48" t="s">
        <v>50</v>
      </c>
      <c r="D24" s="48"/>
      <c r="E24" s="49"/>
      <c r="F24" s="50" t="n">
        <f aca="false">E24</f>
        <v>0</v>
      </c>
      <c r="G24" s="50" t="n">
        <f aca="false">F24</f>
        <v>0</v>
      </c>
      <c r="H24" s="50" t="n">
        <f aca="false">G24</f>
        <v>0</v>
      </c>
      <c r="I24" s="50" t="n">
        <f aca="false">G24</f>
        <v>0</v>
      </c>
      <c r="J24" s="50" t="n">
        <f aca="false">H24</f>
        <v>0</v>
      </c>
      <c r="K24" s="51" t="n">
        <v>0.04</v>
      </c>
      <c r="L24" s="2"/>
      <c r="M24" s="2"/>
    </row>
    <row r="25" customFormat="false" ht="19.5" hidden="false" customHeight="true" outlineLevel="0" collapsed="false">
      <c r="B25" s="48" t="s">
        <v>51</v>
      </c>
      <c r="C25" s="48" t="s">
        <v>52</v>
      </c>
      <c r="D25" s="48"/>
      <c r="E25" s="49"/>
      <c r="F25" s="50" t="n">
        <f aca="false">E25</f>
        <v>0</v>
      </c>
      <c r="G25" s="50" t="n">
        <f aca="false">F25</f>
        <v>0</v>
      </c>
      <c r="H25" s="50" t="n">
        <f aca="false">G25</f>
        <v>0</v>
      </c>
      <c r="I25" s="50" t="n">
        <f aca="false">G25</f>
        <v>0</v>
      </c>
      <c r="J25" s="50" t="n">
        <f aca="false">H25</f>
        <v>0</v>
      </c>
      <c r="K25" s="51" t="n">
        <v>0.0123</v>
      </c>
      <c r="L25" s="2"/>
      <c r="M25" s="2"/>
    </row>
    <row r="26" customFormat="false" ht="19.5" hidden="false" customHeight="true" outlineLevel="0" collapsed="false">
      <c r="B26" s="48" t="s">
        <v>53</v>
      </c>
      <c r="C26" s="48" t="s">
        <v>54</v>
      </c>
      <c r="D26" s="48"/>
      <c r="E26" s="49"/>
      <c r="F26" s="50" t="n">
        <f aca="false">E26</f>
        <v>0</v>
      </c>
      <c r="G26" s="50" t="n">
        <f aca="false">F26</f>
        <v>0</v>
      </c>
      <c r="H26" s="50" t="n">
        <f aca="false">G26</f>
        <v>0</v>
      </c>
      <c r="I26" s="50" t="n">
        <f aca="false">G26</f>
        <v>0</v>
      </c>
      <c r="J26" s="50" t="n">
        <f aca="false">H26</f>
        <v>0</v>
      </c>
      <c r="K26" s="51" t="n">
        <v>0.008</v>
      </c>
      <c r="L26" s="26"/>
      <c r="M26" s="26"/>
    </row>
    <row r="27" customFormat="false" ht="19.5" hidden="false" customHeight="true" outlineLevel="0" collapsed="false">
      <c r="B27" s="48" t="s">
        <v>55</v>
      </c>
      <c r="C27" s="48" t="s">
        <v>56</v>
      </c>
      <c r="D27" s="48"/>
      <c r="E27" s="49"/>
      <c r="F27" s="50" t="n">
        <f aca="false">E27</f>
        <v>0</v>
      </c>
      <c r="G27" s="50" t="n">
        <f aca="false">F27</f>
        <v>0</v>
      </c>
      <c r="H27" s="50" t="n">
        <f aca="false">G27</f>
        <v>0</v>
      </c>
      <c r="I27" s="50" t="n">
        <f aca="false">G27</f>
        <v>0</v>
      </c>
      <c r="J27" s="50" t="n">
        <f aca="false">H27</f>
        <v>0</v>
      </c>
      <c r="K27" s="51" t="n">
        <v>0.0127</v>
      </c>
      <c r="L27" s="2"/>
      <c r="M27" s="2"/>
    </row>
    <row r="28" customFormat="false" ht="19.5" hidden="false" customHeight="true" outlineLevel="0" collapsed="false">
      <c r="B28" s="48" t="s">
        <v>57</v>
      </c>
      <c r="C28" s="48" t="s">
        <v>58</v>
      </c>
      <c r="D28" s="48"/>
      <c r="E28" s="49"/>
      <c r="F28" s="50" t="n">
        <f aca="false">E28</f>
        <v>0</v>
      </c>
      <c r="G28" s="50" t="n">
        <f aca="false">F28</f>
        <v>0</v>
      </c>
      <c r="H28" s="50" t="n">
        <f aca="false">G28</f>
        <v>0</v>
      </c>
      <c r="I28" s="50" t="n">
        <f aca="false">G28</f>
        <v>0</v>
      </c>
      <c r="J28" s="50" t="n">
        <f aca="false">H28</f>
        <v>0</v>
      </c>
      <c r="K28" s="51" t="n">
        <v>0.074</v>
      </c>
      <c r="L28" s="2"/>
      <c r="M28" s="2"/>
    </row>
    <row r="29" customFormat="false" ht="19.5" hidden="false" customHeight="true" outlineLevel="0" collapsed="false">
      <c r="B29" s="48" t="s">
        <v>59</v>
      </c>
      <c r="C29" s="48" t="s">
        <v>60</v>
      </c>
      <c r="D29" s="48"/>
      <c r="E29" s="50" t="n">
        <v>0.0065</v>
      </c>
      <c r="F29" s="50" t="n">
        <f aca="false">E29</f>
        <v>0.0065</v>
      </c>
      <c r="G29" s="50" t="n">
        <f aca="false">F29</f>
        <v>0.0065</v>
      </c>
      <c r="H29" s="50" t="n">
        <f aca="false">G29</f>
        <v>0.0065</v>
      </c>
      <c r="I29" s="50" t="n">
        <f aca="false">G29</f>
        <v>0.0065</v>
      </c>
      <c r="J29" s="50" t="n">
        <f aca="false">H29</f>
        <v>0.0065</v>
      </c>
      <c r="K29" s="52" t="s">
        <v>61</v>
      </c>
      <c r="L29" s="26"/>
      <c r="M29" s="26"/>
    </row>
    <row r="30" customFormat="false" ht="19.5" hidden="false" customHeight="true" outlineLevel="0" collapsed="false">
      <c r="B30" s="48"/>
      <c r="C30" s="48" t="s">
        <v>62</v>
      </c>
      <c r="D30" s="48"/>
      <c r="E30" s="50" t="n">
        <v>0.03</v>
      </c>
      <c r="F30" s="50" t="n">
        <f aca="false">E30</f>
        <v>0.03</v>
      </c>
      <c r="G30" s="50" t="n">
        <f aca="false">F30</f>
        <v>0.03</v>
      </c>
      <c r="H30" s="50" t="n">
        <f aca="false">G30</f>
        <v>0.03</v>
      </c>
      <c r="I30" s="50" t="n">
        <f aca="false">G30</f>
        <v>0.03</v>
      </c>
      <c r="J30" s="50" t="n">
        <f aca="false">H30</f>
        <v>0.03</v>
      </c>
      <c r="K30" s="52" t="s">
        <v>61</v>
      </c>
      <c r="L30" s="26"/>
      <c r="M30" s="26"/>
    </row>
    <row r="31" customFormat="false" ht="19.5" hidden="false" customHeight="true" outlineLevel="0" collapsed="false">
      <c r="B31" s="48"/>
      <c r="C31" s="48" t="s">
        <v>63</v>
      </c>
      <c r="D31" s="48"/>
      <c r="E31" s="50" t="n">
        <v>0.05</v>
      </c>
      <c r="F31" s="50" t="n">
        <v>0.04</v>
      </c>
      <c r="G31" s="50" t="n">
        <v>0.035</v>
      </c>
      <c r="H31" s="50" t="n">
        <v>0.03</v>
      </c>
      <c r="I31" s="50" t="n">
        <v>0.02</v>
      </c>
      <c r="J31" s="50" t="n">
        <v>0.015</v>
      </c>
      <c r="K31" s="52" t="s">
        <v>61</v>
      </c>
      <c r="L31" s="26"/>
      <c r="M31" s="26"/>
    </row>
    <row r="32" customFormat="false" ht="19.5" hidden="false" customHeight="true" outlineLevel="0" collapsed="false">
      <c r="B32" s="48"/>
      <c r="C32" s="48" t="s">
        <v>64</v>
      </c>
      <c r="D32" s="48"/>
      <c r="E32" s="50" t="n">
        <v>0</v>
      </c>
      <c r="F32" s="50" t="n">
        <f aca="false">E32</f>
        <v>0</v>
      </c>
      <c r="G32" s="50" t="n">
        <f aca="false">F32</f>
        <v>0</v>
      </c>
      <c r="H32" s="50" t="n">
        <f aca="false">G32</f>
        <v>0</v>
      </c>
      <c r="I32" s="50" t="n">
        <f aca="false">G32</f>
        <v>0</v>
      </c>
      <c r="J32" s="50" t="n">
        <f aca="false">H32</f>
        <v>0</v>
      </c>
      <c r="K32" s="53" t="s">
        <v>61</v>
      </c>
      <c r="L32" s="26"/>
      <c r="M32" s="26"/>
    </row>
    <row r="33" customFormat="false" ht="19.5" hidden="false" customHeight="true" outlineLevel="0" collapsed="false">
      <c r="B33" s="54" t="s">
        <v>65</v>
      </c>
      <c r="C33" s="54"/>
      <c r="D33" s="54"/>
      <c r="E33" s="55" t="n">
        <f aca="false">(((1+E26+E24+E27)*(1+E25)*(1+E28))/(1-(E29+E30+E31+E32))-1)</f>
        <v>0.0946907498631637</v>
      </c>
      <c r="F33" s="55" t="n">
        <f aca="false">(((1+F26+F24+F27)*(1+F25)*(1+F28))/(1-(F29+F30+F31+F32))-1)</f>
        <v>0.0828370330265296</v>
      </c>
      <c r="G33" s="55" t="n">
        <f aca="false">(((1+G26+G24+G27)*(1+G25)*(1+G28))/(1-(G29+G30+G31+G32))-1)</f>
        <v>0.0770059235325795</v>
      </c>
      <c r="H33" s="55" t="n">
        <f aca="false">(((1+H26+H24+H27)*(1+H25)*(1+H28))/(1-(H29+H30+H31+H32))-1)</f>
        <v>0.0712372790573113</v>
      </c>
      <c r="I33" s="55" t="n">
        <f aca="false">(((1+I26+I24+I27)*(1+I25)*(1+I28))/(1-(I29+I30+I31+I32))-1)</f>
        <v>0.0598834128245893</v>
      </c>
      <c r="J33" s="55" t="n">
        <f aca="false">(((1+J26+J24+J27)*(1+J25)*(1+J28))/(1-(J29+J30+J31+J32))-1)</f>
        <v>0.0542962572482868</v>
      </c>
      <c r="K33" s="52" t="s">
        <v>61</v>
      </c>
    </row>
    <row r="34" customFormat="false" ht="19.5" hidden="false" customHeight="true" outlineLevel="0" collapsed="false">
      <c r="B34" s="56" t="s">
        <v>66</v>
      </c>
      <c r="C34" s="56"/>
      <c r="D34" s="56"/>
      <c r="E34" s="57" t="n">
        <f aca="false">ROUND(E33,4)</f>
        <v>0.0947</v>
      </c>
      <c r="F34" s="57" t="n">
        <f aca="false">ROUND(F33,4)</f>
        <v>0.0828</v>
      </c>
      <c r="G34" s="57" t="n">
        <f aca="false">ROUND(G33,4)</f>
        <v>0.077</v>
      </c>
      <c r="H34" s="57" t="n">
        <f aca="false">ROUND(H33,4)</f>
        <v>0.0712</v>
      </c>
      <c r="I34" s="57" t="n">
        <f aca="false">ROUND(I33,4)</f>
        <v>0.0599</v>
      </c>
      <c r="J34" s="57" t="n">
        <f aca="false">ROUND(J33,4)</f>
        <v>0.0543</v>
      </c>
    </row>
    <row r="35" customFormat="false" ht="19.5" hidden="false" customHeight="true" outlineLevel="0" collapsed="false">
      <c r="B35" s="26"/>
      <c r="C35" s="26"/>
      <c r="D35" s="26"/>
      <c r="E35" s="26"/>
      <c r="F35" s="2"/>
      <c r="G35" s="2"/>
    </row>
    <row r="36" customFormat="false" ht="49.5" hidden="false" customHeight="true" outlineLevel="0" collapsed="false">
      <c r="B36" s="44" t="s">
        <v>67</v>
      </c>
      <c r="C36" s="44"/>
      <c r="D36" s="44"/>
      <c r="E36" s="45" t="s">
        <v>41</v>
      </c>
      <c r="F36" s="45"/>
      <c r="G36" s="45"/>
      <c r="H36" s="45"/>
      <c r="I36" s="45"/>
      <c r="J36" s="45"/>
      <c r="K36" s="46" t="s">
        <v>42</v>
      </c>
    </row>
    <row r="37" customFormat="false" ht="19.5" hidden="false" customHeight="true" outlineLevel="0" collapsed="false">
      <c r="B37" s="44"/>
      <c r="C37" s="44"/>
      <c r="D37" s="44"/>
      <c r="E37" s="44" t="s">
        <v>43</v>
      </c>
      <c r="F37" s="44" t="s">
        <v>44</v>
      </c>
      <c r="G37" s="44" t="s">
        <v>45</v>
      </c>
      <c r="H37" s="44" t="s">
        <v>46</v>
      </c>
      <c r="I37" s="44" t="s">
        <v>47</v>
      </c>
      <c r="J37" s="44" t="s">
        <v>48</v>
      </c>
      <c r="K37" s="46"/>
    </row>
    <row r="38" customFormat="false" ht="19.5" hidden="false" customHeight="true" outlineLevel="0" collapsed="false">
      <c r="B38" s="48" t="s">
        <v>49</v>
      </c>
      <c r="C38" s="48" t="s">
        <v>50</v>
      </c>
      <c r="D38" s="48"/>
      <c r="E38" s="49"/>
      <c r="F38" s="50" t="n">
        <f aca="false">E38</f>
        <v>0</v>
      </c>
      <c r="G38" s="50" t="n">
        <f aca="false">F38</f>
        <v>0</v>
      </c>
      <c r="H38" s="50" t="n">
        <f aca="false">G38</f>
        <v>0</v>
      </c>
      <c r="I38" s="50" t="n">
        <f aca="false">G38</f>
        <v>0</v>
      </c>
      <c r="J38" s="50" t="n">
        <f aca="false">H38</f>
        <v>0</v>
      </c>
      <c r="K38" s="51" t="n">
        <v>0.0345</v>
      </c>
    </row>
    <row r="39" customFormat="false" ht="19.5" hidden="false" customHeight="true" outlineLevel="0" collapsed="false">
      <c r="B39" s="48" t="s">
        <v>51</v>
      </c>
      <c r="C39" s="48" t="s">
        <v>52</v>
      </c>
      <c r="D39" s="48"/>
      <c r="E39" s="49"/>
      <c r="F39" s="50" t="n">
        <f aca="false">E39</f>
        <v>0</v>
      </c>
      <c r="G39" s="50" t="n">
        <f aca="false">F39</f>
        <v>0</v>
      </c>
      <c r="H39" s="50" t="n">
        <f aca="false">G39</f>
        <v>0</v>
      </c>
      <c r="I39" s="50" t="n">
        <f aca="false">G39</f>
        <v>0</v>
      </c>
      <c r="J39" s="50" t="n">
        <f aca="false">H39</f>
        <v>0</v>
      </c>
      <c r="K39" s="51" t="n">
        <v>0.0085</v>
      </c>
    </row>
    <row r="40" customFormat="false" ht="19.5" hidden="false" customHeight="true" outlineLevel="0" collapsed="false">
      <c r="B40" s="48" t="s">
        <v>53</v>
      </c>
      <c r="C40" s="48" t="s">
        <v>54</v>
      </c>
      <c r="D40" s="48"/>
      <c r="E40" s="49"/>
      <c r="F40" s="50" t="n">
        <f aca="false">E40</f>
        <v>0</v>
      </c>
      <c r="G40" s="50" t="n">
        <f aca="false">F40</f>
        <v>0</v>
      </c>
      <c r="H40" s="50" t="n">
        <f aca="false">G40</f>
        <v>0</v>
      </c>
      <c r="I40" s="50" t="n">
        <f aca="false">G40</f>
        <v>0</v>
      </c>
      <c r="J40" s="50" t="n">
        <f aca="false">H40</f>
        <v>0</v>
      </c>
      <c r="K40" s="51" t="n">
        <v>0.0048</v>
      </c>
    </row>
    <row r="41" customFormat="false" ht="19.5" hidden="false" customHeight="true" outlineLevel="0" collapsed="false">
      <c r="B41" s="48" t="s">
        <v>55</v>
      </c>
      <c r="C41" s="48" t="s">
        <v>56</v>
      </c>
      <c r="D41" s="48"/>
      <c r="E41" s="49"/>
      <c r="F41" s="50" t="n">
        <f aca="false">E41</f>
        <v>0</v>
      </c>
      <c r="G41" s="50" t="n">
        <f aca="false">F41</f>
        <v>0</v>
      </c>
      <c r="H41" s="50" t="n">
        <f aca="false">G41</f>
        <v>0</v>
      </c>
      <c r="I41" s="50" t="n">
        <f aca="false">G41</f>
        <v>0</v>
      </c>
      <c r="J41" s="50" t="n">
        <f aca="false">H41</f>
        <v>0</v>
      </c>
      <c r="K41" s="51" t="n">
        <v>0.0085</v>
      </c>
    </row>
    <row r="42" customFormat="false" ht="19.5" hidden="false" customHeight="true" outlineLevel="0" collapsed="false">
      <c r="B42" s="48" t="s">
        <v>57</v>
      </c>
      <c r="C42" s="48" t="s">
        <v>58</v>
      </c>
      <c r="D42" s="48"/>
      <c r="E42" s="49"/>
      <c r="F42" s="50" t="n">
        <f aca="false">E42</f>
        <v>0</v>
      </c>
      <c r="G42" s="50" t="n">
        <f aca="false">F42</f>
        <v>0</v>
      </c>
      <c r="H42" s="50" t="n">
        <f aca="false">G42</f>
        <v>0</v>
      </c>
      <c r="I42" s="50" t="n">
        <f aca="false">G42</f>
        <v>0</v>
      </c>
      <c r="J42" s="50" t="n">
        <f aca="false">H42</f>
        <v>0</v>
      </c>
      <c r="K42" s="51" t="n">
        <v>0.0511</v>
      </c>
    </row>
    <row r="43" customFormat="false" ht="19.5" hidden="false" customHeight="true" outlineLevel="0" collapsed="false">
      <c r="B43" s="48" t="s">
        <v>59</v>
      </c>
      <c r="C43" s="48" t="s">
        <v>60</v>
      </c>
      <c r="D43" s="48"/>
      <c r="E43" s="50" t="n">
        <v>0.0065</v>
      </c>
      <c r="F43" s="50" t="n">
        <f aca="false">E43</f>
        <v>0.0065</v>
      </c>
      <c r="G43" s="50" t="n">
        <f aca="false">F43</f>
        <v>0.0065</v>
      </c>
      <c r="H43" s="50" t="n">
        <f aca="false">G43</f>
        <v>0.0065</v>
      </c>
      <c r="I43" s="50" t="n">
        <f aca="false">G43</f>
        <v>0.0065</v>
      </c>
      <c r="J43" s="50" t="n">
        <f aca="false">H43</f>
        <v>0.0065</v>
      </c>
      <c r="K43" s="52" t="s">
        <v>61</v>
      </c>
    </row>
    <row r="44" customFormat="false" ht="19.5" hidden="false" customHeight="true" outlineLevel="0" collapsed="false">
      <c r="B44" s="48"/>
      <c r="C44" s="48" t="s">
        <v>62</v>
      </c>
      <c r="D44" s="48"/>
      <c r="E44" s="50" t="n">
        <v>0.03</v>
      </c>
      <c r="F44" s="50" t="n">
        <f aca="false">E44</f>
        <v>0.03</v>
      </c>
      <c r="G44" s="50" t="n">
        <f aca="false">F44</f>
        <v>0.03</v>
      </c>
      <c r="H44" s="50" t="n">
        <f aca="false">G44</f>
        <v>0.03</v>
      </c>
      <c r="I44" s="50" t="n">
        <f aca="false">G44</f>
        <v>0.03</v>
      </c>
      <c r="J44" s="50" t="n">
        <f aca="false">H44</f>
        <v>0.03</v>
      </c>
      <c r="K44" s="52" t="s">
        <v>61</v>
      </c>
    </row>
    <row r="45" customFormat="false" ht="19.5" hidden="false" customHeight="true" outlineLevel="0" collapsed="false">
      <c r="B45" s="48"/>
      <c r="C45" s="48" t="s">
        <v>63</v>
      </c>
      <c r="D45" s="48"/>
      <c r="E45" s="50" t="n">
        <v>0</v>
      </c>
      <c r="F45" s="50" t="n">
        <v>0</v>
      </c>
      <c r="G45" s="50" t="n">
        <v>0</v>
      </c>
      <c r="H45" s="50" t="n">
        <v>0</v>
      </c>
      <c r="I45" s="50" t="n">
        <v>0</v>
      </c>
      <c r="J45" s="50" t="n">
        <v>0</v>
      </c>
      <c r="K45" s="52" t="s">
        <v>61</v>
      </c>
    </row>
    <row r="46" customFormat="false" ht="19.5" hidden="false" customHeight="true" outlineLevel="0" collapsed="false">
      <c r="B46" s="48"/>
      <c r="C46" s="48" t="s">
        <v>64</v>
      </c>
      <c r="D46" s="48"/>
      <c r="E46" s="50" t="n">
        <v>0</v>
      </c>
      <c r="F46" s="50" t="n">
        <f aca="false">E46</f>
        <v>0</v>
      </c>
      <c r="G46" s="50" t="n">
        <f aca="false">F46</f>
        <v>0</v>
      </c>
      <c r="H46" s="50" t="n">
        <f aca="false">G46</f>
        <v>0</v>
      </c>
      <c r="I46" s="50" t="n">
        <f aca="false">G46</f>
        <v>0</v>
      </c>
      <c r="J46" s="50" t="n">
        <f aca="false">H46</f>
        <v>0</v>
      </c>
      <c r="K46" s="52" t="s">
        <v>61</v>
      </c>
    </row>
    <row r="47" customFormat="false" ht="19.5" hidden="false" customHeight="true" outlineLevel="0" collapsed="false">
      <c r="B47" s="54" t="s">
        <v>65</v>
      </c>
      <c r="C47" s="54"/>
      <c r="D47" s="54"/>
      <c r="E47" s="55" t="n">
        <f aca="false">(((1+E40+E38+E41)*(1+E39)*(1+E42))/(1-(E43+E44+E45+E46))-1)</f>
        <v>0.0378827192527245</v>
      </c>
      <c r="F47" s="55" t="n">
        <f aca="false">(((1+F40+F38+F41)*(1+F39)*(1+F42))/(1-(F43+F44+F45+F46))-1)</f>
        <v>0.0378827192527245</v>
      </c>
      <c r="G47" s="55" t="n">
        <f aca="false">(((1+G40+G38+G41)*(1+G39)*(1+G42))/(1-(G43+G44+G45+G46))-1)</f>
        <v>0.0378827192527245</v>
      </c>
      <c r="H47" s="55" t="n">
        <f aca="false">(((1+H40+H38+H41)*(1+H39)*(1+H42))/(1-(H43+H44+H45+H46))-1)</f>
        <v>0.0378827192527245</v>
      </c>
      <c r="I47" s="55" t="n">
        <f aca="false">(((1+I40+I38+I41)*(1+I39)*(1+I42))/(1-(I43+I44+I45+I46))-1)</f>
        <v>0.0378827192527245</v>
      </c>
      <c r="J47" s="55" t="n">
        <f aca="false">(((1+J40+J38+J41)*(1+J39)*(1+J42))/(1-(J43+J44+J45+J46))-1)</f>
        <v>0.0378827192527245</v>
      </c>
      <c r="K47" s="52" t="s">
        <v>61</v>
      </c>
    </row>
    <row r="48" customFormat="false" ht="19.5" hidden="false" customHeight="true" outlineLevel="0" collapsed="false">
      <c r="B48" s="58" t="s">
        <v>66</v>
      </c>
      <c r="C48" s="58"/>
      <c r="D48" s="58"/>
      <c r="E48" s="59" t="n">
        <f aca="false">ROUND(E47,4)</f>
        <v>0.0379</v>
      </c>
      <c r="F48" s="59" t="n">
        <f aca="false">ROUND(F47,4)</f>
        <v>0.0379</v>
      </c>
      <c r="G48" s="59" t="n">
        <f aca="false">ROUND(G47,4)</f>
        <v>0.0379</v>
      </c>
      <c r="H48" s="59" t="n">
        <f aca="false">ROUND(H47,4)</f>
        <v>0.0379</v>
      </c>
      <c r="I48" s="59" t="n">
        <f aca="false">ROUND(I47,4)</f>
        <v>0.0379</v>
      </c>
      <c r="J48" s="59" t="n">
        <f aca="false">ROUND(J47,4)</f>
        <v>0.0379</v>
      </c>
    </row>
    <row r="49" customFormat="false" ht="19.5" hidden="false" customHeight="true" outlineLevel="0" collapsed="false">
      <c r="B49" s="26"/>
      <c r="C49" s="60"/>
      <c r="D49" s="60"/>
      <c r="E49" s="60"/>
      <c r="F49" s="60"/>
      <c r="G49" s="61"/>
    </row>
    <row r="50" customFormat="false" ht="21" hidden="false" customHeight="true" outlineLevel="0" collapsed="false">
      <c r="B50" s="62" t="s">
        <v>68</v>
      </c>
      <c r="C50" s="62"/>
      <c r="D50" s="62"/>
      <c r="E50" s="62"/>
      <c r="F50" s="62"/>
      <c r="G50" s="62"/>
      <c r="H50" s="62"/>
      <c r="I50" s="62"/>
      <c r="J50" s="62"/>
      <c r="K50" s="62"/>
    </row>
    <row r="51" customFormat="false" ht="18" hidden="false" customHeight="true" outlineLevel="0" collapsed="false">
      <c r="B51" s="63" t="s">
        <v>69</v>
      </c>
      <c r="C51" s="63"/>
      <c r="D51" s="63"/>
      <c r="E51" s="63"/>
      <c r="F51" s="63"/>
      <c r="G51" s="63"/>
      <c r="H51" s="63"/>
      <c r="I51" s="63"/>
      <c r="J51" s="63"/>
      <c r="K51" s="63"/>
    </row>
    <row r="52" customFormat="false" ht="18.75" hidden="false" customHeight="true" outlineLevel="0" collapsed="false">
      <c r="B52" s="63" t="s">
        <v>70</v>
      </c>
      <c r="C52" s="63"/>
      <c r="D52" s="63"/>
      <c r="E52" s="63"/>
      <c r="F52" s="63"/>
      <c r="G52" s="63"/>
      <c r="H52" s="63"/>
      <c r="I52" s="63"/>
      <c r="J52" s="63"/>
      <c r="K52" s="63"/>
    </row>
    <row r="53" customFormat="false" ht="16.5" hidden="false" customHeight="true" outlineLevel="0" collapsed="false">
      <c r="B53" s="63" t="s">
        <v>71</v>
      </c>
      <c r="C53" s="63"/>
      <c r="D53" s="63"/>
      <c r="E53" s="63"/>
      <c r="F53" s="63"/>
      <c r="G53" s="63"/>
      <c r="H53" s="63"/>
      <c r="I53" s="63"/>
      <c r="J53" s="63"/>
      <c r="K53" s="63"/>
    </row>
    <row r="54" customFormat="false" ht="69.75" hidden="false" customHeight="true" outlineLevel="0" collapsed="false">
      <c r="B54" s="63" t="s">
        <v>72</v>
      </c>
      <c r="C54" s="63"/>
      <c r="D54" s="63"/>
      <c r="E54" s="63"/>
      <c r="F54" s="63"/>
      <c r="G54" s="63"/>
      <c r="H54" s="63"/>
      <c r="I54" s="63"/>
      <c r="J54" s="63"/>
      <c r="K54" s="63"/>
    </row>
    <row r="55" customFormat="false" ht="23.25" hidden="false" customHeight="true" outlineLevel="0" collapsed="false">
      <c r="B55" s="64" t="s">
        <v>73</v>
      </c>
      <c r="C55" s="64"/>
      <c r="D55" s="64"/>
      <c r="E55" s="64"/>
      <c r="F55" s="64"/>
      <c r="G55" s="64"/>
      <c r="H55" s="64"/>
      <c r="I55" s="64"/>
      <c r="J55" s="64"/>
      <c r="K55" s="64"/>
    </row>
    <row r="56" customFormat="false" ht="31.5" hidden="false" customHeight="true" outlineLevel="0" collapsed="false">
      <c r="B56" s="63" t="s">
        <v>74</v>
      </c>
      <c r="C56" s="63"/>
      <c r="D56" s="63"/>
      <c r="E56" s="63"/>
      <c r="F56" s="63"/>
      <c r="G56" s="63"/>
      <c r="H56" s="63"/>
      <c r="I56" s="63"/>
      <c r="J56" s="63"/>
      <c r="K56" s="63"/>
    </row>
    <row r="57" customFormat="false" ht="19.5" hidden="false" customHeight="true" outlineLevel="0" collapsed="false">
      <c r="B57" s="63" t="s">
        <v>75</v>
      </c>
      <c r="C57" s="63"/>
      <c r="D57" s="63"/>
      <c r="E57" s="63"/>
      <c r="F57" s="63"/>
      <c r="G57" s="63"/>
      <c r="H57" s="63"/>
      <c r="I57" s="63"/>
      <c r="J57" s="63"/>
      <c r="K57" s="63"/>
    </row>
    <row r="58" customFormat="false" ht="45" hidden="false" customHeight="true" outlineLevel="0" collapsed="false">
      <c r="B58" s="65" t="s">
        <v>76</v>
      </c>
      <c r="C58" s="65"/>
      <c r="D58" s="65"/>
      <c r="E58" s="65"/>
      <c r="F58" s="65"/>
      <c r="G58" s="65"/>
      <c r="H58" s="65"/>
      <c r="I58" s="65"/>
      <c r="J58" s="65"/>
      <c r="K58" s="65"/>
    </row>
  </sheetData>
  <sheetProtection sheet="true" password="cb95" objects="true" scenarios="true"/>
  <mergeCells count="54">
    <mergeCell ref="B2:K2"/>
    <mergeCell ref="B3:K3"/>
    <mergeCell ref="B4:K4"/>
    <mergeCell ref="B6:K6"/>
    <mergeCell ref="B8:K8"/>
    <mergeCell ref="B9:K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J22"/>
    <mergeCell ref="K22:K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J36"/>
    <mergeCell ref="K36:K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K50"/>
    <mergeCell ref="B51:K51"/>
    <mergeCell ref="B52:K52"/>
    <mergeCell ref="B53:K53"/>
    <mergeCell ref="B54:K54"/>
    <mergeCell ref="B55:K55"/>
    <mergeCell ref="B56:K56"/>
    <mergeCell ref="B57:K57"/>
    <mergeCell ref="B58:K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3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8" activeCellId="0" sqref="D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9.87"/>
    <col collapsed="false" customWidth="true" hidden="true" outlineLevel="0" max="5" min="5" style="2" width="9.38"/>
    <col collapsed="false" customWidth="true" hidden="false" outlineLevel="0" max="6" min="6" style="2" width="10.26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3"/>
    <col collapsed="false" customWidth="true" hidden="false" outlineLevel="0" max="10" min="10" style="2" width="7"/>
    <col collapsed="false" customWidth="true" hidden="false" outlineLevel="0" max="11" min="11" style="2" width="9.62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true" hidden="false" outlineLevel="0" max="1013" min="14" style="2" width="10.62"/>
    <col collapsed="false" customWidth="true" hidden="false" outlineLevel="0" max="1016" min="1014" style="1" width="8"/>
    <col collapsed="false" customWidth="true" hidden="false" outlineLevel="0" max="1025" min="101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77</v>
      </c>
      <c r="C2" s="3"/>
      <c r="D2" s="3"/>
      <c r="E2" s="3"/>
      <c r="F2" s="3"/>
      <c r="G2" s="3"/>
      <c r="H2" s="3"/>
      <c r="I2" s="3"/>
    </row>
    <row r="3" customFormat="false" ht="60" hidden="false" customHeight="true" outlineLevel="0" collapsed="false">
      <c r="B3" s="5" t="s">
        <v>78</v>
      </c>
      <c r="C3" s="5"/>
      <c r="D3" s="5"/>
      <c r="E3" s="5"/>
      <c r="F3" s="5"/>
      <c r="G3" s="5"/>
      <c r="H3" s="5"/>
      <c r="I3" s="5"/>
    </row>
    <row r="4" customFormat="false" ht="19.5" hidden="false" customHeight="true" outlineLevel="0" collapsed="false">
      <c r="B4" s="7"/>
      <c r="C4" s="7"/>
      <c r="D4" s="7"/>
      <c r="E4" s="7"/>
      <c r="F4" s="7"/>
      <c r="G4" s="7"/>
    </row>
    <row r="5" customFormat="false" ht="24.75" hidden="false" customHeight="true" outlineLevel="0" collapsed="false">
      <c r="B5" s="8" t="s">
        <v>79</v>
      </c>
      <c r="C5" s="8"/>
      <c r="D5" s="8"/>
      <c r="E5" s="8"/>
      <c r="F5" s="8"/>
      <c r="G5" s="8"/>
      <c r="H5" s="8"/>
      <c r="I5" s="8"/>
    </row>
    <row r="6" customFormat="false" ht="19.5" hidden="false" customHeight="true" outlineLevel="0" collapsed="false">
      <c r="B6" s="7"/>
      <c r="C6" s="7"/>
      <c r="D6" s="7"/>
      <c r="E6" s="7"/>
      <c r="F6" s="7"/>
      <c r="G6" s="7"/>
    </row>
    <row r="7" customFormat="false" ht="42" hidden="false" customHeight="true" outlineLevel="0" collapsed="false">
      <c r="B7" s="66" t="s">
        <v>80</v>
      </c>
      <c r="C7" s="66" t="s">
        <v>81</v>
      </c>
      <c r="D7" s="66" t="s">
        <v>82</v>
      </c>
      <c r="E7" s="66" t="s">
        <v>83</v>
      </c>
      <c r="F7" s="66" t="s">
        <v>83</v>
      </c>
      <c r="G7" s="66" t="s">
        <v>84</v>
      </c>
      <c r="H7" s="66" t="s">
        <v>85</v>
      </c>
      <c r="I7" s="66" t="s">
        <v>86</v>
      </c>
    </row>
    <row r="8" customFormat="false" ht="27.75" hidden="false" customHeight="true" outlineLevel="0" collapsed="false">
      <c r="B8" s="67" t="n">
        <v>0.015</v>
      </c>
      <c r="C8" s="68" t="n">
        <v>47292.0183499676</v>
      </c>
      <c r="D8" s="67" t="n">
        <f aca="false">'BDI Não Desonerado'!J34</f>
        <v>0.0543</v>
      </c>
      <c r="E8" s="69" t="n">
        <f aca="false">1-($G8/($C8*(1+D8)))</f>
        <v>1</v>
      </c>
      <c r="F8" s="67" t="n">
        <f aca="false">IF(E8&lt;0,0,E8)</f>
        <v>1</v>
      </c>
      <c r="G8" s="70" t="n">
        <f aca="false">$I$8*H8</f>
        <v>0</v>
      </c>
      <c r="H8" s="71" t="n">
        <v>0.0445101118674697</v>
      </c>
      <c r="I8" s="72" t="n">
        <f aca="false">Proposta!D15</f>
        <v>0</v>
      </c>
      <c r="K8" s="73"/>
      <c r="L8" s="17"/>
      <c r="M8" s="17"/>
    </row>
    <row r="9" customFormat="false" ht="27.75" hidden="false" customHeight="true" outlineLevel="0" collapsed="false">
      <c r="B9" s="67" t="n">
        <v>0.02</v>
      </c>
      <c r="C9" s="68" t="n">
        <v>509918.758662778</v>
      </c>
      <c r="D9" s="67" t="n">
        <f aca="false">'BDI Não Desonerado'!I34</f>
        <v>0.0599</v>
      </c>
      <c r="E9" s="69" t="n">
        <f aca="false">1-($G9/($C9*(1+D9)))</f>
        <v>1</v>
      </c>
      <c r="F9" s="67" t="n">
        <f aca="false">IF(E9&lt;0,0,E9)</f>
        <v>1</v>
      </c>
      <c r="G9" s="70" t="n">
        <f aca="false">$I$8*H9</f>
        <v>0</v>
      </c>
      <c r="H9" s="71" t="n">
        <v>0.482489090460465</v>
      </c>
      <c r="I9" s="74"/>
      <c r="K9" s="73"/>
      <c r="L9" s="17"/>
      <c r="M9" s="17"/>
    </row>
    <row r="10" customFormat="false" ht="27.75" hidden="false" customHeight="true" outlineLevel="0" collapsed="false">
      <c r="B10" s="67" t="n">
        <v>0.03</v>
      </c>
      <c r="C10" s="68" t="n">
        <v>270609.936890257</v>
      </c>
      <c r="D10" s="67" t="n">
        <f aca="false">'BDI Não Desonerado'!H34</f>
        <v>0.0712</v>
      </c>
      <c r="E10" s="69" t="n">
        <f aca="false">1-($G10/($C10*(1+D10)))</f>
        <v>1</v>
      </c>
      <c r="F10" s="67" t="n">
        <f aca="false">IF(E10&lt;0,0,E10)</f>
        <v>1</v>
      </c>
      <c r="G10" s="70" t="n">
        <f aca="false">$I$8*H10</f>
        <v>0</v>
      </c>
      <c r="H10" s="71" t="n">
        <v>0.258797474744645</v>
      </c>
      <c r="I10" s="74"/>
      <c r="K10" s="73"/>
      <c r="L10" s="17"/>
      <c r="M10" s="17"/>
    </row>
    <row r="11" customFormat="false" ht="27.75" hidden="false" customHeight="true" outlineLevel="0" collapsed="false">
      <c r="B11" s="67" t="n">
        <v>0.035</v>
      </c>
      <c r="C11" s="68" t="n">
        <v>80910.5166999352</v>
      </c>
      <c r="D11" s="67" t="n">
        <f aca="false">'BDI Não Desonerado'!G34</f>
        <v>0.077</v>
      </c>
      <c r="E11" s="69" t="n">
        <f aca="false">1-($G11/($C11*(1+D11)))</f>
        <v>1</v>
      </c>
      <c r="F11" s="67" t="n">
        <f aca="false">IF(E11&lt;0,0,E11)</f>
        <v>1</v>
      </c>
      <c r="G11" s="70" t="n">
        <f aca="false">$I$8*H11</f>
        <v>0</v>
      </c>
      <c r="H11" s="71" t="n">
        <v>0.0777920592209105</v>
      </c>
      <c r="I11" s="74"/>
      <c r="K11" s="73"/>
      <c r="L11" s="17"/>
      <c r="M11" s="17"/>
    </row>
    <row r="12" customFormat="false" ht="27.75" hidden="false" customHeight="true" outlineLevel="0" collapsed="false">
      <c r="B12" s="67" t="n">
        <v>0.04</v>
      </c>
      <c r="C12" s="68" t="n">
        <v>50014.6749088356</v>
      </c>
      <c r="D12" s="67" t="n">
        <f aca="false">'BDI Não Desonerado'!F34</f>
        <v>0.0828</v>
      </c>
      <c r="E12" s="69" t="n">
        <f aca="false">1-($G12/($C12*(1+D12)))</f>
        <v>1</v>
      </c>
      <c r="F12" s="67" t="n">
        <f aca="false">IF(E12&lt;0,0,E12)</f>
        <v>1</v>
      </c>
      <c r="G12" s="70" t="n">
        <f aca="false">$I$8*H12</f>
        <v>0</v>
      </c>
      <c r="H12" s="71" t="n">
        <v>0.0483464131804993</v>
      </c>
      <c r="I12" s="74"/>
      <c r="K12" s="73"/>
      <c r="L12" s="17"/>
      <c r="M12" s="17"/>
    </row>
    <row r="13" customFormat="false" ht="27.75" hidden="false" customHeight="true" outlineLevel="0" collapsed="false">
      <c r="B13" s="67" t="n">
        <v>0.05</v>
      </c>
      <c r="C13" s="68" t="n">
        <v>90114.9651548931</v>
      </c>
      <c r="D13" s="67" t="n">
        <f aca="false">'BDI Não Desonerado'!E34</f>
        <v>0.0947</v>
      </c>
      <c r="E13" s="69" t="n">
        <f aca="false">1-($G13/($C13*(1+D13)))</f>
        <v>1</v>
      </c>
      <c r="F13" s="67" t="n">
        <f aca="false">IF(E13&lt;0,0,E13)</f>
        <v>1</v>
      </c>
      <c r="G13" s="70" t="n">
        <f aca="false">$I$8*H13</f>
        <v>0</v>
      </c>
      <c r="H13" s="71" t="n">
        <v>0.0880648505260107</v>
      </c>
      <c r="I13" s="74"/>
      <c r="K13" s="73"/>
      <c r="L13" s="17"/>
      <c r="M13" s="17"/>
    </row>
    <row r="14" customFormat="false" ht="19.5" hidden="false" customHeight="true" outlineLevel="0" collapsed="false">
      <c r="L14" s="17"/>
      <c r="M14" s="17"/>
    </row>
    <row r="15" customFormat="false" ht="24.75" hidden="false" customHeight="true" outlineLevel="0" collapsed="false">
      <c r="B15" s="75" t="s">
        <v>73</v>
      </c>
      <c r="C15" s="75"/>
      <c r="D15" s="75"/>
      <c r="E15" s="75"/>
      <c r="F15" s="75"/>
      <c r="G15" s="75"/>
      <c r="H15" s="75"/>
      <c r="I15" s="75"/>
      <c r="L15" s="17"/>
    </row>
    <row r="16" customFormat="false" ht="19.5" hidden="false" customHeight="true" outlineLevel="0" collapsed="false">
      <c r="B16" s="76" t="s">
        <v>87</v>
      </c>
      <c r="C16" s="76"/>
      <c r="D16" s="76"/>
      <c r="E16" s="76"/>
      <c r="F16" s="76"/>
      <c r="G16" s="76"/>
      <c r="H16" s="76"/>
      <c r="I16" s="76"/>
      <c r="L16" s="17"/>
    </row>
    <row r="17" customFormat="false" ht="19.5" hidden="false" customHeight="true" outlineLevel="0" collapsed="false">
      <c r="B17" s="76" t="s">
        <v>88</v>
      </c>
      <c r="C17" s="76"/>
      <c r="D17" s="76"/>
      <c r="E17" s="76"/>
      <c r="F17" s="76"/>
      <c r="G17" s="76"/>
      <c r="H17" s="76"/>
      <c r="I17" s="76"/>
    </row>
    <row r="18" customFormat="false" ht="9.75" hidden="false" customHeight="true" outlineLevel="0" collapsed="false">
      <c r="B18" s="77"/>
      <c r="C18" s="78"/>
      <c r="D18" s="78"/>
      <c r="E18" s="78"/>
      <c r="F18" s="78"/>
      <c r="G18" s="78"/>
      <c r="H18" s="78"/>
      <c r="I18" s="79"/>
    </row>
    <row r="19" customFormat="false" ht="19.5" hidden="false" customHeight="true" outlineLevel="0" collapsed="false">
      <c r="B19" s="76" t="s">
        <v>89</v>
      </c>
      <c r="C19" s="76"/>
      <c r="D19" s="76"/>
      <c r="E19" s="76"/>
      <c r="F19" s="76"/>
      <c r="G19" s="76"/>
      <c r="H19" s="76"/>
      <c r="I19" s="76"/>
    </row>
    <row r="20" customFormat="false" ht="19.5" hidden="false" customHeight="true" outlineLevel="0" collapsed="false">
      <c r="B20" s="76" t="s">
        <v>90</v>
      </c>
      <c r="C20" s="76"/>
      <c r="D20" s="76"/>
      <c r="E20" s="76"/>
      <c r="F20" s="76"/>
      <c r="G20" s="76"/>
      <c r="H20" s="76"/>
      <c r="I20" s="76"/>
    </row>
    <row r="21" customFormat="false" ht="9.75" hidden="false" customHeight="true" outlineLevel="0" collapsed="false">
      <c r="B21" s="77"/>
      <c r="C21" s="78"/>
      <c r="D21" s="78"/>
      <c r="E21" s="78"/>
      <c r="F21" s="78"/>
      <c r="G21" s="78"/>
      <c r="H21" s="78"/>
      <c r="I21" s="79"/>
    </row>
    <row r="22" customFormat="false" ht="19.5" hidden="false" customHeight="true" outlineLevel="0" collapsed="false">
      <c r="B22" s="76" t="s">
        <v>32</v>
      </c>
      <c r="C22" s="76"/>
      <c r="D22" s="76"/>
      <c r="E22" s="76"/>
      <c r="F22" s="76"/>
      <c r="G22" s="76"/>
      <c r="H22" s="76"/>
      <c r="I22" s="76"/>
    </row>
    <row r="23" customFormat="false" ht="19.5" hidden="false" customHeight="true" outlineLevel="0" collapsed="false">
      <c r="B23" s="76" t="s">
        <v>91</v>
      </c>
      <c r="C23" s="76"/>
      <c r="D23" s="76"/>
      <c r="E23" s="76"/>
      <c r="F23" s="76"/>
      <c r="G23" s="76"/>
      <c r="H23" s="76"/>
      <c r="I23" s="76"/>
    </row>
    <row r="24" customFormat="false" ht="19.5" hidden="false" customHeight="true" outlineLevel="0" collapsed="false">
      <c r="B24" s="76" t="s">
        <v>92</v>
      </c>
      <c r="C24" s="76"/>
      <c r="D24" s="76"/>
      <c r="E24" s="76"/>
      <c r="F24" s="76"/>
      <c r="G24" s="76"/>
      <c r="H24" s="76"/>
      <c r="I24" s="76"/>
    </row>
    <row r="25" customFormat="false" ht="19.5" hidden="false" customHeight="true" outlineLevel="0" collapsed="false">
      <c r="B25" s="76" t="s">
        <v>93</v>
      </c>
      <c r="C25" s="76"/>
      <c r="D25" s="76"/>
      <c r="E25" s="76"/>
      <c r="F25" s="76"/>
      <c r="G25" s="76"/>
      <c r="H25" s="76"/>
      <c r="I25" s="76"/>
    </row>
    <row r="26" customFormat="false" ht="9.75" hidden="false" customHeight="true" outlineLevel="0" collapsed="false">
      <c r="B26" s="77"/>
      <c r="C26" s="78"/>
      <c r="D26" s="78"/>
      <c r="E26" s="78"/>
      <c r="F26" s="78"/>
      <c r="G26" s="78"/>
      <c r="H26" s="78"/>
      <c r="I26" s="79"/>
    </row>
    <row r="27" customFormat="false" ht="49.5" hidden="false" customHeight="true" outlineLevel="0" collapsed="false">
      <c r="B27" s="76" t="s">
        <v>94</v>
      </c>
      <c r="C27" s="76"/>
      <c r="D27" s="76"/>
      <c r="E27" s="76"/>
      <c r="F27" s="76"/>
      <c r="G27" s="76"/>
      <c r="H27" s="76"/>
      <c r="I27" s="76"/>
    </row>
    <row r="28" customFormat="false" ht="9.75" hidden="false" customHeight="true" outlineLevel="0" collapsed="false">
      <c r="B28" s="77"/>
      <c r="C28" s="78"/>
      <c r="D28" s="78"/>
      <c r="E28" s="78"/>
      <c r="F28" s="78"/>
      <c r="G28" s="78"/>
      <c r="H28" s="78"/>
      <c r="I28" s="79"/>
    </row>
    <row r="29" customFormat="false" ht="49.5" hidden="false" customHeight="true" outlineLevel="0" collapsed="false">
      <c r="B29" s="80" t="s">
        <v>95</v>
      </c>
      <c r="C29" s="80"/>
      <c r="D29" s="80"/>
      <c r="E29" s="80"/>
      <c r="F29" s="80"/>
      <c r="G29" s="80"/>
      <c r="H29" s="80"/>
      <c r="I29" s="80"/>
    </row>
    <row r="30" customFormat="false" ht="24.75" hidden="false" customHeight="true" outlineLevel="0" collapsed="false">
      <c r="B30" s="81"/>
      <c r="C30" s="81"/>
      <c r="D30" s="81"/>
      <c r="E30" s="81"/>
      <c r="F30" s="81"/>
      <c r="G30" s="81"/>
      <c r="H30" s="81"/>
      <c r="I30" s="81"/>
    </row>
  </sheetData>
  <sheetProtection sheet="true" password="cb95" objects="true" scenarios="true"/>
  <mergeCells count="14">
    <mergeCell ref="B2:I2"/>
    <mergeCell ref="B3:I3"/>
    <mergeCell ref="B5:I5"/>
    <mergeCell ref="B15:I15"/>
    <mergeCell ref="B16:I16"/>
    <mergeCell ref="B17:I17"/>
    <mergeCell ref="B19:I19"/>
    <mergeCell ref="B20:I20"/>
    <mergeCell ref="B22:I22"/>
    <mergeCell ref="B23:I23"/>
    <mergeCell ref="B24:I24"/>
    <mergeCell ref="B25:I25"/>
    <mergeCell ref="B27:I27"/>
    <mergeCell ref="B29:I29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B29" activeCellId="0" sqref="B29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2" width="33"/>
    <col collapsed="false" customWidth="true" hidden="false" outlineLevel="0" max="4" min="3" style="82" width="12.62"/>
    <col collapsed="false" customWidth="true" hidden="false" outlineLevel="0" max="5" min="5" style="82" width="12.5"/>
    <col collapsed="false" customWidth="true" hidden="false" outlineLevel="0" max="6" min="6" style="82" width="13"/>
    <col collapsed="false" customWidth="true" hidden="false" outlineLevel="0" max="7" min="7" style="82" width="12.25"/>
    <col collapsed="false" customWidth="true" hidden="false" outlineLevel="0" max="8" min="8" style="82" width="13.12"/>
    <col collapsed="false" customWidth="true" hidden="false" outlineLevel="0" max="9" min="9" style="82" width="9.75"/>
    <col collapsed="false" customWidth="true" hidden="false" outlineLevel="0" max="10" min="10" style="82" width="12.62"/>
    <col collapsed="false" customWidth="true" hidden="false" outlineLevel="0" max="11" min="11" style="82" width="13.38"/>
    <col collapsed="false" customWidth="true" hidden="false" outlineLevel="0" max="13" min="12" style="82" width="12.62"/>
    <col collapsed="false" customWidth="true" hidden="false" outlineLevel="0" max="14" min="14" style="82" width="13"/>
    <col collapsed="false" customWidth="true" hidden="false" outlineLevel="0" max="15" min="15" style="82" width="12.37"/>
    <col collapsed="false" customWidth="true" hidden="false" outlineLevel="0" max="16" min="16" style="82" width="12.76"/>
    <col collapsed="false" customWidth="true" hidden="false" outlineLevel="0" max="17" min="17" style="82" width="18.25"/>
    <col collapsed="false" customWidth="true" hidden="false" outlineLevel="0" max="988" min="18" style="82" width="10.62"/>
    <col collapsed="false" customWidth="true" hidden="false" outlineLevel="0" max="1006" min="989" style="1" width="10.62"/>
    <col collapsed="false" customWidth="true" hidden="false" outlineLevel="0" max="1024" min="100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39.75" hidden="false" customHeight="true" outlineLevel="0" collapsed="false">
      <c r="B3" s="5" t="s">
        <v>78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83" customFormat="true" ht="19.5" hidden="false" customHeight="true" outlineLevel="0" collapsed="false">
      <c r="B4" s="84"/>
      <c r="C4" s="84"/>
      <c r="D4" s="84"/>
      <c r="E4" s="84"/>
      <c r="F4" s="84"/>
      <c r="G4" s="84"/>
      <c r="H4" s="84"/>
      <c r="I4" s="84"/>
      <c r="J4" s="85"/>
      <c r="K4" s="85"/>
      <c r="L4" s="85"/>
      <c r="M4" s="61"/>
      <c r="AKW4" s="86"/>
      <c r="AKX4" s="86"/>
      <c r="AKY4" s="86"/>
      <c r="AKZ4" s="86"/>
    </row>
    <row r="5" customFormat="false" ht="24.75" hidden="false" customHeight="true" outlineLevel="0" collapsed="false">
      <c r="B5" s="8" t="s">
        <v>96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6"/>
      <c r="AKX5" s="86"/>
      <c r="AKY5" s="86"/>
      <c r="AKZ5" s="86"/>
    </row>
    <row r="6" customFormat="false" ht="19.5" hidden="false" customHeight="true" outlineLevel="0" collapsed="false"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AKW6" s="86"/>
      <c r="AKX6" s="86"/>
      <c r="AKY6" s="86"/>
      <c r="AKZ6" s="86"/>
    </row>
    <row r="7" customFormat="false" ht="59.25" hidden="false" customHeight="true" outlineLevel="0" collapsed="false">
      <c r="B7" s="88" t="s">
        <v>97</v>
      </c>
      <c r="C7" s="88" t="s">
        <v>98</v>
      </c>
      <c r="D7" s="88" t="s">
        <v>99</v>
      </c>
      <c r="E7" s="88" t="s">
        <v>100</v>
      </c>
      <c r="F7" s="88" t="s">
        <v>101</v>
      </c>
      <c r="G7" s="88" t="s">
        <v>102</v>
      </c>
      <c r="H7" s="88" t="s">
        <v>103</v>
      </c>
      <c r="I7" s="89"/>
      <c r="J7" s="90"/>
      <c r="K7" s="91"/>
      <c r="L7" s="91"/>
      <c r="M7" s="91"/>
      <c r="N7" s="91"/>
      <c r="O7" s="91"/>
      <c r="P7" s="91"/>
      <c r="AKW7" s="86"/>
      <c r="AKX7" s="86"/>
      <c r="AKY7" s="86"/>
      <c r="AKZ7" s="86"/>
    </row>
    <row r="8" customFormat="false" ht="38.25" hidden="false" customHeight="true" outlineLevel="0" collapsed="false">
      <c r="B8" s="92" t="s">
        <v>104</v>
      </c>
      <c r="C8" s="93" t="n">
        <f aca="false">D8/12</f>
        <v>0</v>
      </c>
      <c r="D8" s="93" t="n">
        <f aca="false">((J26*12)+(K26*4)+(L26*2)+M26)+((J40*12)+(K40*4)+(L40*2)+M40)</f>
        <v>0</v>
      </c>
      <c r="E8" s="93" t="n">
        <f aca="false">((Proposta!D15/12)*0.75)+(((Proposta!D15/12)*0.25)-C8)</f>
        <v>0</v>
      </c>
      <c r="F8" s="93" t="n">
        <f aca="false">E8*12</f>
        <v>0</v>
      </c>
      <c r="G8" s="93" t="n">
        <f aca="false">C8+E8</f>
        <v>0</v>
      </c>
      <c r="H8" s="93" t="n">
        <f aca="false">D8+F8</f>
        <v>0</v>
      </c>
      <c r="I8" s="94"/>
      <c r="J8" s="95"/>
      <c r="K8" s="96"/>
      <c r="L8" s="96"/>
      <c r="M8" s="96"/>
      <c r="N8" s="96"/>
      <c r="O8" s="96"/>
      <c r="P8" s="96"/>
      <c r="AKW8" s="86"/>
      <c r="AKX8" s="86"/>
      <c r="AKY8" s="86"/>
      <c r="AKZ8" s="86"/>
    </row>
    <row r="9" customFormat="false" ht="19.5" hidden="false" customHeight="true" outlineLevel="0" collapsed="false">
      <c r="B9" s="97"/>
      <c r="C9" s="98"/>
      <c r="D9" s="98"/>
      <c r="E9" s="98"/>
      <c r="F9" s="98"/>
      <c r="G9" s="98"/>
      <c r="H9" s="98"/>
      <c r="I9" s="94"/>
      <c r="J9" s="95"/>
      <c r="K9" s="96"/>
      <c r="L9" s="96"/>
      <c r="M9" s="96"/>
      <c r="N9" s="96"/>
      <c r="O9" s="96"/>
      <c r="P9" s="96"/>
      <c r="AKW9" s="86"/>
      <c r="AKX9" s="86"/>
      <c r="AKY9" s="86"/>
      <c r="AKZ9" s="86"/>
    </row>
    <row r="10" customFormat="false" ht="19.5" hidden="false" customHeight="true" outlineLevel="0" collapsed="false">
      <c r="B10" s="8" t="s">
        <v>105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6"/>
      <c r="O10" s="96"/>
      <c r="P10" s="96"/>
      <c r="AKW10" s="86"/>
      <c r="AKX10" s="86"/>
      <c r="AKY10" s="86"/>
      <c r="AKZ10" s="86"/>
    </row>
    <row r="11" customFormat="false" ht="19.5" hidden="false" customHeight="true" outlineLevel="0" collapsed="false">
      <c r="B11" s="83"/>
      <c r="C11" s="83"/>
      <c r="D11" s="83"/>
      <c r="E11" s="83"/>
      <c r="F11" s="83"/>
      <c r="G11" s="83"/>
      <c r="H11" s="83"/>
      <c r="I11" s="83"/>
      <c r="J11" s="61"/>
      <c r="K11" s="61"/>
      <c r="L11" s="61"/>
      <c r="AKW11" s="86"/>
      <c r="AKX11" s="86"/>
      <c r="AKY11" s="86"/>
      <c r="AKZ11" s="86"/>
    </row>
    <row r="12" s="99" customFormat="true" ht="19.5" hidden="false" customHeight="true" outlineLevel="0" collapsed="false">
      <c r="B12" s="66" t="s">
        <v>106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AKW12" s="90"/>
      <c r="AKX12" s="90"/>
      <c r="AKY12" s="90"/>
      <c r="AKZ12" s="90"/>
    </row>
    <row r="13" customFormat="false" ht="36.75" hidden="false" customHeight="true" outlineLevel="0" collapsed="false">
      <c r="B13" s="100" t="s">
        <v>107</v>
      </c>
      <c r="C13" s="101" t="s">
        <v>108</v>
      </c>
      <c r="D13" s="101"/>
      <c r="E13" s="101"/>
      <c r="F13" s="101"/>
      <c r="G13" s="101" t="s">
        <v>109</v>
      </c>
      <c r="H13" s="102" t="s">
        <v>110</v>
      </c>
      <c r="I13" s="102"/>
      <c r="J13" s="103" t="s">
        <v>111</v>
      </c>
      <c r="K13" s="103"/>
      <c r="L13" s="103"/>
      <c r="M13" s="103"/>
      <c r="P13" s="104"/>
      <c r="Q13" s="105"/>
      <c r="AKW13" s="90"/>
      <c r="AKX13" s="90"/>
      <c r="AKY13" s="90"/>
      <c r="AKZ13" s="90"/>
    </row>
    <row r="14" customFormat="false" ht="19.5" hidden="false" customHeight="true" outlineLevel="0" collapsed="false">
      <c r="B14" s="100"/>
      <c r="C14" s="101" t="s">
        <v>112</v>
      </c>
      <c r="D14" s="101" t="s">
        <v>113</v>
      </c>
      <c r="E14" s="101" t="s">
        <v>114</v>
      </c>
      <c r="F14" s="101" t="s">
        <v>115</v>
      </c>
      <c r="G14" s="101"/>
      <c r="H14" s="102" t="s">
        <v>82</v>
      </c>
      <c r="I14" s="102" t="s">
        <v>83</v>
      </c>
      <c r="J14" s="103" t="s">
        <v>112</v>
      </c>
      <c r="K14" s="103" t="s">
        <v>113</v>
      </c>
      <c r="L14" s="103" t="s">
        <v>114</v>
      </c>
      <c r="M14" s="103" t="s">
        <v>115</v>
      </c>
      <c r="AKW14" s="106"/>
      <c r="AKX14" s="106"/>
      <c r="AKY14" s="106"/>
      <c r="AKZ14" s="106"/>
    </row>
    <row r="15" s="2" customFormat="true" ht="18" hidden="false" customHeight="true" outlineLevel="0" collapsed="false">
      <c r="B15" s="107" t="s">
        <v>116</v>
      </c>
      <c r="C15" s="108" t="n">
        <v>528.239777722823</v>
      </c>
      <c r="D15" s="108" t="n">
        <v>613.994106951598</v>
      </c>
      <c r="E15" s="108" t="n">
        <v>1142.81247052904</v>
      </c>
      <c r="F15" s="108" t="n">
        <v>1142.81247052904</v>
      </c>
      <c r="G15" s="109" t="n">
        <v>0.03</v>
      </c>
      <c r="H15" s="67" t="n">
        <f aca="false">VLOOKUP(G15,Descontos!B$8:D$13,3,)</f>
        <v>0.0712</v>
      </c>
      <c r="I15" s="67" t="n">
        <f aca="false">VLOOKUP(G15,Descontos!B$8:F$13,5,)</f>
        <v>1</v>
      </c>
      <c r="J15" s="68" t="n">
        <f aca="false">C15*(1+$H15)*(1-$I15)</f>
        <v>0</v>
      </c>
      <c r="K15" s="68" t="n">
        <f aca="false">D15*(1+$H15)*(1-$I15)</f>
        <v>0</v>
      </c>
      <c r="L15" s="68" t="n">
        <f aca="false">E15*(1+$H15)*(1-$I15)</f>
        <v>0</v>
      </c>
      <c r="M15" s="68" t="n">
        <f aca="false">F15*(1+$H15)*(1-$I15)</f>
        <v>0</v>
      </c>
      <c r="N15" s="110"/>
    </row>
    <row r="16" s="2" customFormat="true" ht="18" hidden="false" customHeight="true" outlineLevel="0" collapsed="false">
      <c r="B16" s="107" t="s">
        <v>117</v>
      </c>
      <c r="C16" s="108" t="n">
        <v>674.839843981308</v>
      </c>
      <c r="D16" s="108" t="n">
        <v>789.178949619675</v>
      </c>
      <c r="E16" s="108" t="n">
        <v>1303.70492499233</v>
      </c>
      <c r="F16" s="108" t="n">
        <v>1303.70492499233</v>
      </c>
      <c r="G16" s="109" t="n">
        <v>0.03</v>
      </c>
      <c r="H16" s="67" t="n">
        <f aca="false">VLOOKUP(G16,Descontos!B$8:D$13,3,)</f>
        <v>0.0712</v>
      </c>
      <c r="I16" s="67" t="n">
        <f aca="false">VLOOKUP(G16,Descontos!B$8:F$13,5,)</f>
        <v>1</v>
      </c>
      <c r="J16" s="68" t="n">
        <f aca="false">C16*(1+H16)*(1-I16)</f>
        <v>0</v>
      </c>
      <c r="K16" s="68" t="n">
        <f aca="false">D16*(1+$H16)*(1-$I16)</f>
        <v>0</v>
      </c>
      <c r="L16" s="68" t="n">
        <f aca="false">E16*(1+$H16)*(1-$I16)</f>
        <v>0</v>
      </c>
      <c r="M16" s="68" t="n">
        <f aca="false">F16*(1+$H16)*(1-$I16)</f>
        <v>0</v>
      </c>
      <c r="N16" s="110"/>
    </row>
    <row r="17" customFormat="false" ht="18" hidden="false" customHeight="true" outlineLevel="0" collapsed="false">
      <c r="B17" s="107" t="s">
        <v>118</v>
      </c>
      <c r="C17" s="108" t="n">
        <v>560.866861056157</v>
      </c>
      <c r="D17" s="108" t="n">
        <v>646.621190284932</v>
      </c>
      <c r="E17" s="108" t="n">
        <v>603.744025670544</v>
      </c>
      <c r="F17" s="108" t="n">
        <v>1979.29358205421</v>
      </c>
      <c r="G17" s="109" t="n">
        <v>0.04</v>
      </c>
      <c r="H17" s="67" t="n">
        <f aca="false">VLOOKUP(G17,Descontos!B$8:D$13,3,)</f>
        <v>0.0828</v>
      </c>
      <c r="I17" s="67" t="n">
        <f aca="false">VLOOKUP(G17,Descontos!B$8:F$13,5,)</f>
        <v>1</v>
      </c>
      <c r="J17" s="68" t="n">
        <f aca="false">C17*(1+H17)*(1-I17)</f>
        <v>0</v>
      </c>
      <c r="K17" s="68" t="n">
        <f aca="false">D17*(1+$H17)*(1-$I17)</f>
        <v>0</v>
      </c>
      <c r="L17" s="68" t="n">
        <f aca="false">E17*(1+$H17)*(1-$I17)</f>
        <v>0</v>
      </c>
      <c r="M17" s="68" t="n">
        <f aca="false">F17*(1+$H17)*(1-$I17)</f>
        <v>0</v>
      </c>
    </row>
    <row r="18" customFormat="false" ht="18" hidden="false" customHeight="true" outlineLevel="0" collapsed="false">
      <c r="B18" s="107" t="s">
        <v>119</v>
      </c>
      <c r="C18" s="108" t="n">
        <v>488.348619828086</v>
      </c>
      <c r="D18" s="108" t="n">
        <v>574.102949056861</v>
      </c>
      <c r="E18" s="108" t="n">
        <v>531.225784442474</v>
      </c>
      <c r="F18" s="108" t="n">
        <v>531.225784442474</v>
      </c>
      <c r="G18" s="109" t="n">
        <v>0.03</v>
      </c>
      <c r="H18" s="67" t="n">
        <f aca="false">VLOOKUP(G18,Descontos!B$8:D$13,3,)</f>
        <v>0.0712</v>
      </c>
      <c r="I18" s="67" t="n">
        <f aca="false">VLOOKUP(G18,Descontos!B$8:F$13,5,)</f>
        <v>1</v>
      </c>
      <c r="J18" s="68" t="n">
        <f aca="false">C18*(1+H18)*(1-I18)</f>
        <v>0</v>
      </c>
      <c r="K18" s="68" t="n">
        <f aca="false">D18*(1+$H18)*(1-$I18)</f>
        <v>0</v>
      </c>
      <c r="L18" s="68" t="n">
        <f aca="false">E18*(1+$H18)*(1-$I18)</f>
        <v>0</v>
      </c>
      <c r="M18" s="68" t="n">
        <f aca="false">F18*(1+$H18)*(1-$I18)</f>
        <v>0</v>
      </c>
    </row>
    <row r="19" customFormat="false" ht="18" hidden="false" customHeight="true" outlineLevel="0" collapsed="false">
      <c r="B19" s="107" t="s">
        <v>120</v>
      </c>
      <c r="C19" s="108" t="n">
        <v>672.116137840957</v>
      </c>
      <c r="D19" s="108" t="n">
        <v>786.455243479324</v>
      </c>
      <c r="E19" s="108" t="n">
        <v>729.28569066014</v>
      </c>
      <c r="F19" s="108" t="n">
        <v>2127.43474704381</v>
      </c>
      <c r="G19" s="109" t="n">
        <v>0.02</v>
      </c>
      <c r="H19" s="67" t="n">
        <f aca="false">VLOOKUP(G19,Descontos!B$8:D$13,3,)</f>
        <v>0.0599</v>
      </c>
      <c r="I19" s="67" t="n">
        <f aca="false">VLOOKUP(G19,Descontos!B$8:F$13,5,)</f>
        <v>1</v>
      </c>
      <c r="J19" s="68" t="n">
        <f aca="false">C19*(1+H19)*(1-I19)</f>
        <v>0</v>
      </c>
      <c r="K19" s="68" t="n">
        <f aca="false">D19*(1+$H19)*(1-$I19)</f>
        <v>0</v>
      </c>
      <c r="L19" s="68" t="n">
        <f aca="false">E19*(1+$H19)*(1-$I19)</f>
        <v>0</v>
      </c>
      <c r="M19" s="68" t="n">
        <f aca="false">F19*(1+$H19)*(1-$I19)</f>
        <v>0</v>
      </c>
    </row>
    <row r="20" customFormat="false" ht="18" hidden="false" customHeight="true" outlineLevel="0" collapsed="false">
      <c r="B20" s="107" t="s">
        <v>121</v>
      </c>
      <c r="C20" s="108" t="n">
        <v>524.052913687735</v>
      </c>
      <c r="D20" s="108" t="n">
        <v>609.80724291651</v>
      </c>
      <c r="E20" s="108" t="n">
        <v>566.930078302123</v>
      </c>
      <c r="F20" s="108" t="n">
        <v>566.930078302123</v>
      </c>
      <c r="G20" s="109" t="n">
        <v>0.02</v>
      </c>
      <c r="H20" s="67" t="n">
        <f aca="false">VLOOKUP(G20,Descontos!B$8:D$13,3,)</f>
        <v>0.0599</v>
      </c>
      <c r="I20" s="67" t="n">
        <f aca="false">VLOOKUP(G20,Descontos!B$8:F$13,5,)</f>
        <v>1</v>
      </c>
      <c r="J20" s="68" t="n">
        <f aca="false">C20*(1+H20)*(1-I20)</f>
        <v>0</v>
      </c>
      <c r="K20" s="68" t="n">
        <f aca="false">D20*(1+$H20)*(1-$I20)</f>
        <v>0</v>
      </c>
      <c r="L20" s="68" t="n">
        <f aca="false">E20*(1+$H20)*(1-$I20)</f>
        <v>0</v>
      </c>
      <c r="M20" s="68" t="n">
        <f aca="false">F20*(1+$H20)*(1-$I20)</f>
        <v>0</v>
      </c>
    </row>
    <row r="21" customFormat="false" ht="18" hidden="false" customHeight="true" outlineLevel="0" collapsed="false">
      <c r="B21" s="107" t="s">
        <v>122</v>
      </c>
      <c r="C21" s="108" t="n">
        <v>526.616198775454</v>
      </c>
      <c r="D21" s="108" t="n">
        <v>612.37052800423</v>
      </c>
      <c r="E21" s="108" t="n">
        <v>569.493363389842</v>
      </c>
      <c r="F21" s="108" t="n">
        <v>569.493363389842</v>
      </c>
      <c r="G21" s="109" t="n">
        <v>0.035</v>
      </c>
      <c r="H21" s="67" t="n">
        <f aca="false">VLOOKUP(G21,Descontos!B$8:D$13,3,)</f>
        <v>0.077</v>
      </c>
      <c r="I21" s="67" t="n">
        <f aca="false">VLOOKUP(G21,Descontos!B$8:F$13,5,)</f>
        <v>1</v>
      </c>
      <c r="J21" s="68" t="n">
        <f aca="false">C21*(1+H21)*(1-I21)</f>
        <v>0</v>
      </c>
      <c r="K21" s="68" t="n">
        <f aca="false">D21*(1+$H21)*(1-$I21)</f>
        <v>0</v>
      </c>
      <c r="L21" s="68" t="n">
        <f aca="false">E21*(1+$H21)*(1-$I21)</f>
        <v>0</v>
      </c>
      <c r="M21" s="68" t="n">
        <f aca="false">F21*(1+$H21)*(1-$I21)</f>
        <v>0</v>
      </c>
    </row>
    <row r="22" customFormat="false" ht="18" hidden="false" customHeight="true" outlineLevel="0" collapsed="false">
      <c r="B22" s="107" t="s">
        <v>123</v>
      </c>
      <c r="C22" s="108" t="n">
        <v>707.466927314642</v>
      </c>
      <c r="D22" s="108" t="n">
        <v>821.806032953008</v>
      </c>
      <c r="E22" s="108" t="n">
        <v>764.636480133825</v>
      </c>
      <c r="F22" s="108" t="n">
        <v>2162.78553651749</v>
      </c>
      <c r="G22" s="109" t="n">
        <v>0.02</v>
      </c>
      <c r="H22" s="67" t="n">
        <f aca="false">VLOOKUP(G22,Descontos!B$8:D$13,3,)</f>
        <v>0.0599</v>
      </c>
      <c r="I22" s="67" t="n">
        <f aca="false">VLOOKUP(G22,Descontos!B$8:F$13,5,)</f>
        <v>1</v>
      </c>
      <c r="J22" s="68" t="n">
        <f aca="false">C22*(1+H22)*(1-I22)</f>
        <v>0</v>
      </c>
      <c r="K22" s="68" t="n">
        <f aca="false">D22*(1+$H22)*(1-$I22)</f>
        <v>0</v>
      </c>
      <c r="L22" s="68" t="n">
        <f aca="false">E22*(1+$H22)*(1-$I22)</f>
        <v>0</v>
      </c>
      <c r="M22" s="68" t="n">
        <f aca="false">F22*(1+$H22)*(1-$I22)</f>
        <v>0</v>
      </c>
    </row>
    <row r="23" customFormat="false" ht="18" hidden="false" customHeight="true" outlineLevel="0" collapsed="false">
      <c r="B23" s="107" t="s">
        <v>124</v>
      </c>
      <c r="C23" s="108" t="n">
        <v>488.348619828086</v>
      </c>
      <c r="D23" s="108" t="n">
        <v>574.102949056861</v>
      </c>
      <c r="E23" s="108" t="n">
        <v>531.225784442474</v>
      </c>
      <c r="F23" s="108" t="n">
        <v>531.225784442474</v>
      </c>
      <c r="G23" s="109" t="n">
        <v>0.035</v>
      </c>
      <c r="H23" s="67" t="n">
        <f aca="false">VLOOKUP(G23,Descontos!B$8:D$13,3,)</f>
        <v>0.077</v>
      </c>
      <c r="I23" s="67" t="n">
        <f aca="false">VLOOKUP(G23,Descontos!B$8:F$13,5,)</f>
        <v>1</v>
      </c>
      <c r="J23" s="68" t="n">
        <f aca="false">C23*(1+H23)*(1-I23)</f>
        <v>0</v>
      </c>
      <c r="K23" s="68" t="n">
        <f aca="false">D23*(1+$H23)*(1-$I23)</f>
        <v>0</v>
      </c>
      <c r="L23" s="68" t="n">
        <f aca="false">E23*(1+$H23)*(1-$I23)</f>
        <v>0</v>
      </c>
      <c r="M23" s="68" t="n">
        <f aca="false">F23*(1+$H23)*(1-$I23)</f>
        <v>0</v>
      </c>
    </row>
    <row r="24" customFormat="false" ht="18" hidden="false" customHeight="true" outlineLevel="0" collapsed="false">
      <c r="B24" s="107" t="s">
        <v>125</v>
      </c>
      <c r="C24" s="108" t="n">
        <v>444.369461933349</v>
      </c>
      <c r="D24" s="108" t="n">
        <v>530.123791162124</v>
      </c>
      <c r="E24" s="108" t="n">
        <v>487.246626547737</v>
      </c>
      <c r="F24" s="108" t="n">
        <v>487.246626547737</v>
      </c>
      <c r="G24" s="109" t="n">
        <v>0.05</v>
      </c>
      <c r="H24" s="67" t="n">
        <f aca="false">VLOOKUP(G24,Descontos!B$8:D$13,3,)</f>
        <v>0.0947</v>
      </c>
      <c r="I24" s="67" t="n">
        <f aca="false">VLOOKUP(G24,Descontos!B$8:F$13,5,)</f>
        <v>1</v>
      </c>
      <c r="J24" s="68" t="n">
        <f aca="false">C24*(1+H24)*(1-I24)</f>
        <v>0</v>
      </c>
      <c r="K24" s="68" t="n">
        <f aca="false">D24*(1+$H24)*(1-$I24)</f>
        <v>0</v>
      </c>
      <c r="L24" s="68" t="n">
        <f aca="false">E24*(1+$H24)*(1-$I24)</f>
        <v>0</v>
      </c>
      <c r="M24" s="68" t="n">
        <f aca="false">F24*(1+$H24)*(1-$I24)</f>
        <v>0</v>
      </c>
    </row>
    <row r="25" customFormat="false" ht="18" hidden="false" customHeight="true" outlineLevel="0" collapsed="false">
      <c r="B25" s="107" t="s">
        <v>126</v>
      </c>
      <c r="C25" s="108" t="n">
        <v>593.164265033939</v>
      </c>
      <c r="D25" s="108" t="n">
        <v>707.503370672306</v>
      </c>
      <c r="E25" s="108" t="n">
        <v>1222.02934604496</v>
      </c>
      <c r="F25" s="108" t="n">
        <v>1222.02934604496</v>
      </c>
      <c r="G25" s="109" t="n">
        <v>0.05</v>
      </c>
      <c r="H25" s="67" t="n">
        <f aca="false">VLOOKUP(G25,Descontos!B$8:D$13,3,)</f>
        <v>0.0947</v>
      </c>
      <c r="I25" s="67" t="n">
        <f aca="false">VLOOKUP(G25,Descontos!B$8:F$13,5,)</f>
        <v>1</v>
      </c>
      <c r="J25" s="68" t="n">
        <f aca="false">C25*(1+H25)*(1-I25)</f>
        <v>0</v>
      </c>
      <c r="K25" s="68" t="n">
        <f aca="false">D25*(1+$H25)*(1-$I25)</f>
        <v>0</v>
      </c>
      <c r="L25" s="68" t="n">
        <f aca="false">E25*(1+$H25)*(1-$I25)</f>
        <v>0</v>
      </c>
      <c r="M25" s="68" t="n">
        <f aca="false">F25*(1+$H25)*(1-$I25)</f>
        <v>0</v>
      </c>
    </row>
    <row r="26" customFormat="false" ht="18" hidden="false" customHeight="true" outlineLevel="0" collapsed="false">
      <c r="A26" s="83"/>
      <c r="B26" s="66" t="s">
        <v>127</v>
      </c>
      <c r="C26" s="111" t="n">
        <f aca="false">SUM(C15:C25)</f>
        <v>6208.42962700254</v>
      </c>
      <c r="D26" s="111" t="n">
        <f aca="false">SUM(D15:D25)</f>
        <v>7266.06635415743</v>
      </c>
      <c r="E26" s="111" t="n">
        <f aca="false">SUM(E15:E25)</f>
        <v>8452.33457515549</v>
      </c>
      <c r="F26" s="111" t="n">
        <f aca="false">SUM(F15:F25)</f>
        <v>12624.1822443065</v>
      </c>
      <c r="G26" s="111" t="s">
        <v>61</v>
      </c>
      <c r="H26" s="112" t="s">
        <v>61</v>
      </c>
      <c r="I26" s="112" t="s">
        <v>61</v>
      </c>
      <c r="J26" s="113" t="n">
        <f aca="false">SUM(J15:J25)</f>
        <v>0</v>
      </c>
      <c r="K26" s="113" t="n">
        <f aca="false">SUM(K15:K25)</f>
        <v>0</v>
      </c>
      <c r="L26" s="113" t="n">
        <f aca="false">SUM(L15:L25)</f>
        <v>0</v>
      </c>
      <c r="M26" s="113" t="n">
        <f aca="false">SUM(M15:M25)</f>
        <v>0</v>
      </c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  <c r="CJ26" s="83"/>
      <c r="CK26" s="83"/>
      <c r="CL26" s="83"/>
      <c r="CM26" s="83"/>
      <c r="CN26" s="83"/>
      <c r="CO26" s="83"/>
      <c r="CP26" s="83"/>
      <c r="CQ26" s="83"/>
      <c r="CR26" s="83"/>
      <c r="CS26" s="83"/>
      <c r="CT26" s="83"/>
      <c r="CU26" s="83"/>
      <c r="CV26" s="83"/>
      <c r="CW26" s="83"/>
      <c r="CX26" s="83"/>
      <c r="CY26" s="83"/>
      <c r="CZ26" s="83"/>
      <c r="DA26" s="83"/>
      <c r="DB26" s="83"/>
      <c r="DC26" s="83"/>
      <c r="DD26" s="83"/>
      <c r="DE26" s="83"/>
      <c r="DF26" s="83"/>
      <c r="DG26" s="83"/>
      <c r="DH26" s="83"/>
      <c r="DI26" s="83"/>
      <c r="DJ26" s="83"/>
      <c r="DK26" s="83"/>
      <c r="DL26" s="83"/>
      <c r="DM26" s="83"/>
      <c r="DN26" s="83"/>
      <c r="DO26" s="83"/>
      <c r="DP26" s="83"/>
      <c r="DQ26" s="83"/>
      <c r="DR26" s="83"/>
      <c r="DS26" s="83"/>
      <c r="DT26" s="83"/>
      <c r="DU26" s="83"/>
      <c r="DV26" s="83"/>
      <c r="DW26" s="83"/>
      <c r="DX26" s="83"/>
      <c r="DY26" s="83"/>
      <c r="DZ26" s="83"/>
      <c r="EA26" s="83"/>
      <c r="EB26" s="83"/>
      <c r="EC26" s="83"/>
      <c r="ED26" s="83"/>
      <c r="EE26" s="83"/>
      <c r="EF26" s="83"/>
      <c r="EG26" s="83"/>
      <c r="EH26" s="83"/>
      <c r="EI26" s="83"/>
      <c r="EJ26" s="83"/>
      <c r="EK26" s="83"/>
      <c r="EL26" s="83"/>
      <c r="EM26" s="83"/>
      <c r="EN26" s="83"/>
      <c r="EO26" s="83"/>
      <c r="EP26" s="83"/>
      <c r="EQ26" s="83"/>
      <c r="ER26" s="83"/>
      <c r="ES26" s="83"/>
      <c r="ET26" s="83"/>
      <c r="EU26" s="83"/>
      <c r="EV26" s="83"/>
      <c r="EW26" s="83"/>
      <c r="EX26" s="83"/>
      <c r="EY26" s="83"/>
      <c r="EZ26" s="83"/>
      <c r="FA26" s="83"/>
      <c r="FB26" s="83"/>
      <c r="FC26" s="83"/>
      <c r="FD26" s="83"/>
      <c r="FE26" s="83"/>
      <c r="FF26" s="83"/>
      <c r="FG26" s="83"/>
      <c r="FH26" s="83"/>
      <c r="FI26" s="83"/>
      <c r="FJ26" s="83"/>
      <c r="FK26" s="83"/>
      <c r="FL26" s="83"/>
      <c r="FM26" s="83"/>
      <c r="FN26" s="83"/>
      <c r="FO26" s="83"/>
      <c r="FP26" s="83"/>
      <c r="FQ26" s="83"/>
      <c r="FR26" s="83"/>
      <c r="FS26" s="83"/>
      <c r="FT26" s="83"/>
      <c r="FU26" s="83"/>
      <c r="FV26" s="83"/>
      <c r="FW26" s="83"/>
      <c r="FX26" s="83"/>
      <c r="FY26" s="83"/>
      <c r="FZ26" s="83"/>
      <c r="GA26" s="83"/>
      <c r="GB26" s="83"/>
      <c r="GC26" s="83"/>
      <c r="GD26" s="83"/>
      <c r="GE26" s="83"/>
      <c r="GF26" s="83"/>
      <c r="GG26" s="83"/>
      <c r="GH26" s="83"/>
      <c r="GI26" s="83"/>
      <c r="GJ26" s="83"/>
      <c r="GK26" s="83"/>
      <c r="GL26" s="83"/>
      <c r="GM26" s="83"/>
      <c r="GN26" s="83"/>
      <c r="GO26" s="83"/>
      <c r="GP26" s="83"/>
      <c r="GQ26" s="83"/>
      <c r="GR26" s="83"/>
      <c r="GS26" s="83"/>
      <c r="GT26" s="83"/>
      <c r="GU26" s="83"/>
      <c r="GV26" s="83"/>
      <c r="GW26" s="83"/>
      <c r="GX26" s="83"/>
      <c r="GY26" s="83"/>
      <c r="GZ26" s="83"/>
      <c r="HA26" s="83"/>
      <c r="HB26" s="83"/>
      <c r="HC26" s="83"/>
      <c r="HD26" s="83"/>
      <c r="HE26" s="83"/>
      <c r="HF26" s="83"/>
      <c r="HG26" s="83"/>
      <c r="HH26" s="83"/>
      <c r="HI26" s="83"/>
      <c r="HJ26" s="83"/>
      <c r="HK26" s="83"/>
      <c r="HL26" s="83"/>
      <c r="HM26" s="83"/>
      <c r="HN26" s="83"/>
      <c r="HO26" s="83"/>
      <c r="HP26" s="83"/>
      <c r="HQ26" s="83"/>
      <c r="HR26" s="83"/>
      <c r="HS26" s="83"/>
      <c r="HT26" s="83"/>
      <c r="HU26" s="83"/>
      <c r="HV26" s="83"/>
      <c r="HW26" s="83"/>
      <c r="HX26" s="83"/>
      <c r="HY26" s="83"/>
      <c r="HZ26" s="83"/>
      <c r="IA26" s="83"/>
      <c r="IB26" s="83"/>
      <c r="IC26" s="83"/>
      <c r="ID26" s="83"/>
      <c r="IE26" s="83"/>
      <c r="IF26" s="83"/>
      <c r="IG26" s="83"/>
      <c r="IH26" s="83"/>
      <c r="II26" s="83"/>
      <c r="IJ26" s="83"/>
      <c r="IK26" s="83"/>
      <c r="IL26" s="83"/>
      <c r="IM26" s="83"/>
      <c r="IN26" s="83"/>
      <c r="IO26" s="83"/>
      <c r="IP26" s="83"/>
      <c r="IQ26" s="83"/>
      <c r="IR26" s="83"/>
      <c r="IS26" s="83"/>
      <c r="IT26" s="83"/>
      <c r="IU26" s="83"/>
      <c r="IV26" s="83"/>
      <c r="IW26" s="83"/>
      <c r="IX26" s="83"/>
      <c r="IY26" s="83"/>
      <c r="IZ26" s="83"/>
      <c r="JA26" s="83"/>
      <c r="JB26" s="83"/>
      <c r="JC26" s="83"/>
      <c r="JD26" s="83"/>
      <c r="JE26" s="83"/>
      <c r="JF26" s="83"/>
      <c r="JG26" s="83"/>
      <c r="JH26" s="83"/>
      <c r="JI26" s="83"/>
      <c r="JJ26" s="83"/>
      <c r="JK26" s="83"/>
      <c r="JL26" s="83"/>
      <c r="JM26" s="83"/>
      <c r="JN26" s="83"/>
      <c r="JO26" s="83"/>
      <c r="JP26" s="83"/>
      <c r="JQ26" s="83"/>
      <c r="JR26" s="83"/>
      <c r="JS26" s="83"/>
      <c r="JT26" s="83"/>
      <c r="JU26" s="83"/>
      <c r="JV26" s="83"/>
      <c r="JW26" s="83"/>
      <c r="JX26" s="83"/>
      <c r="JY26" s="83"/>
      <c r="JZ26" s="83"/>
      <c r="KA26" s="83"/>
      <c r="KB26" s="83"/>
      <c r="KC26" s="83"/>
      <c r="KD26" s="83"/>
      <c r="KE26" s="83"/>
      <c r="KF26" s="83"/>
      <c r="KG26" s="83"/>
      <c r="KH26" s="83"/>
      <c r="KI26" s="83"/>
      <c r="KJ26" s="83"/>
      <c r="KK26" s="83"/>
      <c r="KL26" s="83"/>
      <c r="KM26" s="83"/>
      <c r="KN26" s="83"/>
      <c r="KO26" s="83"/>
      <c r="KP26" s="83"/>
      <c r="KQ26" s="83"/>
      <c r="KR26" s="83"/>
      <c r="KS26" s="83"/>
      <c r="KT26" s="83"/>
      <c r="KU26" s="83"/>
      <c r="KV26" s="83"/>
      <c r="KW26" s="83"/>
      <c r="KX26" s="83"/>
      <c r="KY26" s="83"/>
      <c r="KZ26" s="83"/>
      <c r="LA26" s="83"/>
      <c r="LB26" s="83"/>
      <c r="LC26" s="83"/>
      <c r="LD26" s="83"/>
      <c r="LE26" s="83"/>
      <c r="LF26" s="83"/>
      <c r="LG26" s="83"/>
      <c r="LH26" s="83"/>
      <c r="LI26" s="83"/>
      <c r="LJ26" s="83"/>
      <c r="LK26" s="83"/>
      <c r="LL26" s="83"/>
      <c r="LM26" s="83"/>
      <c r="LN26" s="83"/>
      <c r="LO26" s="83"/>
      <c r="LP26" s="83"/>
      <c r="LQ26" s="83"/>
      <c r="LR26" s="83"/>
      <c r="LS26" s="83"/>
      <c r="LT26" s="83"/>
      <c r="LU26" s="83"/>
      <c r="LV26" s="83"/>
      <c r="LW26" s="83"/>
      <c r="LX26" s="83"/>
      <c r="LY26" s="83"/>
      <c r="LZ26" s="83"/>
      <c r="MA26" s="83"/>
      <c r="MB26" s="83"/>
      <c r="MC26" s="83"/>
      <c r="MD26" s="83"/>
      <c r="ME26" s="83"/>
      <c r="MF26" s="83"/>
      <c r="MG26" s="83"/>
      <c r="MH26" s="83"/>
      <c r="MI26" s="83"/>
      <c r="MJ26" s="83"/>
      <c r="MK26" s="83"/>
      <c r="ML26" s="83"/>
      <c r="MM26" s="83"/>
      <c r="MN26" s="83"/>
      <c r="MO26" s="83"/>
      <c r="MP26" s="83"/>
      <c r="MQ26" s="83"/>
      <c r="MR26" s="83"/>
      <c r="MS26" s="83"/>
      <c r="MT26" s="83"/>
      <c r="MU26" s="83"/>
      <c r="MV26" s="83"/>
      <c r="MW26" s="83"/>
      <c r="MX26" s="83"/>
      <c r="MY26" s="83"/>
      <c r="MZ26" s="83"/>
      <c r="NA26" s="83"/>
      <c r="NB26" s="83"/>
      <c r="NC26" s="83"/>
      <c r="ND26" s="83"/>
      <c r="NE26" s="83"/>
      <c r="NF26" s="83"/>
      <c r="NG26" s="83"/>
      <c r="NH26" s="83"/>
      <c r="NI26" s="83"/>
      <c r="NJ26" s="83"/>
      <c r="NK26" s="83"/>
      <c r="NL26" s="83"/>
      <c r="NM26" s="83"/>
      <c r="NN26" s="83"/>
      <c r="NO26" s="83"/>
      <c r="NP26" s="83"/>
      <c r="NQ26" s="83"/>
      <c r="NR26" s="83"/>
      <c r="NS26" s="83"/>
      <c r="NT26" s="83"/>
      <c r="NU26" s="83"/>
      <c r="NV26" s="83"/>
      <c r="NW26" s="83"/>
      <c r="NX26" s="83"/>
      <c r="NY26" s="83"/>
      <c r="NZ26" s="83"/>
      <c r="OA26" s="83"/>
      <c r="OB26" s="83"/>
      <c r="OC26" s="83"/>
      <c r="OD26" s="83"/>
      <c r="OE26" s="83"/>
      <c r="OF26" s="83"/>
      <c r="OG26" s="83"/>
      <c r="OH26" s="83"/>
      <c r="OI26" s="83"/>
      <c r="OJ26" s="83"/>
      <c r="OK26" s="83"/>
      <c r="OL26" s="83"/>
      <c r="OM26" s="83"/>
      <c r="ON26" s="83"/>
      <c r="OO26" s="83"/>
      <c r="OP26" s="83"/>
      <c r="OQ26" s="83"/>
      <c r="OR26" s="83"/>
      <c r="OS26" s="83"/>
      <c r="OT26" s="83"/>
      <c r="OU26" s="83"/>
      <c r="OV26" s="83"/>
      <c r="OW26" s="83"/>
      <c r="OX26" s="83"/>
      <c r="OY26" s="83"/>
      <c r="OZ26" s="83"/>
      <c r="PA26" s="83"/>
      <c r="PB26" s="83"/>
      <c r="PC26" s="83"/>
      <c r="PD26" s="83"/>
      <c r="PE26" s="83"/>
      <c r="PF26" s="83"/>
      <c r="PG26" s="83"/>
      <c r="PH26" s="83"/>
      <c r="PI26" s="83"/>
      <c r="PJ26" s="83"/>
      <c r="PK26" s="83"/>
      <c r="PL26" s="83"/>
      <c r="PM26" s="83"/>
      <c r="PN26" s="83"/>
      <c r="PO26" s="83"/>
      <c r="PP26" s="83"/>
      <c r="PQ26" s="83"/>
      <c r="PR26" s="83"/>
      <c r="PS26" s="83"/>
      <c r="PT26" s="83"/>
      <c r="PU26" s="83"/>
      <c r="PV26" s="83"/>
      <c r="PW26" s="83"/>
      <c r="PX26" s="83"/>
      <c r="PY26" s="83"/>
      <c r="PZ26" s="83"/>
      <c r="QA26" s="83"/>
      <c r="QB26" s="83"/>
      <c r="QC26" s="83"/>
      <c r="QD26" s="83"/>
      <c r="QE26" s="83"/>
      <c r="QF26" s="83"/>
      <c r="QG26" s="83"/>
      <c r="QH26" s="83"/>
      <c r="QI26" s="83"/>
      <c r="QJ26" s="83"/>
      <c r="QK26" s="83"/>
      <c r="QL26" s="83"/>
      <c r="QM26" s="83"/>
      <c r="QN26" s="83"/>
      <c r="QO26" s="83"/>
      <c r="QP26" s="83"/>
      <c r="QQ26" s="83"/>
      <c r="QR26" s="83"/>
      <c r="QS26" s="83"/>
      <c r="QT26" s="83"/>
      <c r="QU26" s="83"/>
      <c r="QV26" s="83"/>
      <c r="QW26" s="83"/>
      <c r="QX26" s="83"/>
      <c r="QY26" s="83"/>
      <c r="QZ26" s="83"/>
      <c r="RA26" s="83"/>
      <c r="RB26" s="83"/>
      <c r="RC26" s="83"/>
      <c r="RD26" s="83"/>
      <c r="RE26" s="83"/>
      <c r="RF26" s="83"/>
      <c r="RG26" s="83"/>
      <c r="RH26" s="83"/>
      <c r="RI26" s="83"/>
      <c r="RJ26" s="83"/>
      <c r="RK26" s="83"/>
      <c r="RL26" s="83"/>
      <c r="RM26" s="83"/>
      <c r="RN26" s="83"/>
      <c r="RO26" s="83"/>
      <c r="RP26" s="83"/>
      <c r="RQ26" s="83"/>
      <c r="RR26" s="83"/>
      <c r="RS26" s="83"/>
      <c r="RT26" s="83"/>
      <c r="RU26" s="83"/>
      <c r="RV26" s="83"/>
      <c r="RW26" s="83"/>
      <c r="RX26" s="83"/>
      <c r="RY26" s="83"/>
      <c r="RZ26" s="83"/>
      <c r="SA26" s="83"/>
      <c r="SB26" s="83"/>
      <c r="SC26" s="83"/>
      <c r="SD26" s="83"/>
      <c r="SE26" s="83"/>
      <c r="SF26" s="83"/>
      <c r="SG26" s="83"/>
      <c r="SH26" s="83"/>
      <c r="SI26" s="83"/>
      <c r="SJ26" s="83"/>
      <c r="SK26" s="83"/>
      <c r="SL26" s="83"/>
      <c r="SM26" s="83"/>
      <c r="SN26" s="83"/>
      <c r="SO26" s="83"/>
      <c r="SP26" s="83"/>
      <c r="SQ26" s="83"/>
      <c r="SR26" s="83"/>
      <c r="SS26" s="83"/>
      <c r="ST26" s="83"/>
      <c r="SU26" s="83"/>
      <c r="SV26" s="83"/>
      <c r="SW26" s="83"/>
      <c r="SX26" s="83"/>
      <c r="SY26" s="83"/>
      <c r="SZ26" s="83"/>
      <c r="TA26" s="83"/>
      <c r="TB26" s="83"/>
      <c r="TC26" s="83"/>
      <c r="TD26" s="83"/>
      <c r="TE26" s="83"/>
      <c r="TF26" s="83"/>
      <c r="TG26" s="83"/>
      <c r="TH26" s="83"/>
      <c r="TI26" s="83"/>
      <c r="TJ26" s="83"/>
      <c r="TK26" s="83"/>
      <c r="TL26" s="83"/>
      <c r="TM26" s="83"/>
      <c r="TN26" s="83"/>
      <c r="TO26" s="83"/>
      <c r="TP26" s="83"/>
      <c r="TQ26" s="83"/>
      <c r="TR26" s="83"/>
      <c r="TS26" s="83"/>
      <c r="TT26" s="83"/>
      <c r="TU26" s="83"/>
      <c r="TV26" s="83"/>
      <c r="TW26" s="83"/>
      <c r="TX26" s="83"/>
      <c r="TY26" s="83"/>
      <c r="TZ26" s="83"/>
      <c r="UA26" s="83"/>
      <c r="UB26" s="83"/>
      <c r="UC26" s="83"/>
      <c r="UD26" s="83"/>
      <c r="UE26" s="83"/>
      <c r="UF26" s="83"/>
      <c r="UG26" s="83"/>
      <c r="UH26" s="83"/>
      <c r="UI26" s="83"/>
      <c r="UJ26" s="83"/>
      <c r="UK26" s="83"/>
      <c r="UL26" s="83"/>
      <c r="UM26" s="83"/>
      <c r="UN26" s="83"/>
      <c r="UO26" s="83"/>
      <c r="UP26" s="83"/>
      <c r="UQ26" s="83"/>
      <c r="UR26" s="83"/>
      <c r="US26" s="83"/>
      <c r="UT26" s="83"/>
      <c r="UU26" s="83"/>
      <c r="UV26" s="83"/>
      <c r="UW26" s="83"/>
      <c r="UX26" s="83"/>
      <c r="UY26" s="83"/>
      <c r="UZ26" s="83"/>
      <c r="VA26" s="83"/>
      <c r="VB26" s="83"/>
      <c r="VC26" s="83"/>
      <c r="VD26" s="83"/>
      <c r="VE26" s="83"/>
      <c r="VF26" s="83"/>
      <c r="VG26" s="83"/>
      <c r="VH26" s="83"/>
      <c r="VI26" s="83"/>
      <c r="VJ26" s="83"/>
      <c r="VK26" s="83"/>
      <c r="VL26" s="83"/>
      <c r="VM26" s="83"/>
      <c r="VN26" s="83"/>
      <c r="VO26" s="83"/>
      <c r="VP26" s="83"/>
      <c r="VQ26" s="83"/>
      <c r="VR26" s="83"/>
      <c r="VS26" s="83"/>
      <c r="VT26" s="83"/>
      <c r="VU26" s="83"/>
      <c r="VV26" s="83"/>
      <c r="VW26" s="83"/>
      <c r="VX26" s="83"/>
      <c r="VY26" s="83"/>
      <c r="VZ26" s="83"/>
      <c r="WA26" s="83"/>
      <c r="WB26" s="83"/>
      <c r="WC26" s="83"/>
      <c r="WD26" s="83"/>
      <c r="WE26" s="83"/>
      <c r="WF26" s="83"/>
      <c r="WG26" s="83"/>
      <c r="WH26" s="83"/>
      <c r="WI26" s="83"/>
      <c r="WJ26" s="83"/>
      <c r="WK26" s="83"/>
      <c r="WL26" s="83"/>
      <c r="WM26" s="83"/>
      <c r="WN26" s="83"/>
      <c r="WO26" s="83"/>
      <c r="WP26" s="83"/>
      <c r="WQ26" s="83"/>
      <c r="WR26" s="83"/>
      <c r="WS26" s="83"/>
      <c r="WT26" s="83"/>
      <c r="WU26" s="83"/>
      <c r="WV26" s="83"/>
      <c r="WW26" s="83"/>
      <c r="WX26" s="83"/>
      <c r="WY26" s="83"/>
      <c r="WZ26" s="83"/>
      <c r="XA26" s="83"/>
      <c r="XB26" s="83"/>
      <c r="XC26" s="83"/>
      <c r="XD26" s="83"/>
      <c r="XE26" s="83"/>
      <c r="XF26" s="83"/>
      <c r="XG26" s="83"/>
      <c r="XH26" s="83"/>
      <c r="XI26" s="83"/>
      <c r="XJ26" s="83"/>
      <c r="XK26" s="83"/>
      <c r="XL26" s="83"/>
      <c r="XM26" s="83"/>
      <c r="XN26" s="83"/>
      <c r="XO26" s="83"/>
      <c r="XP26" s="83"/>
      <c r="XQ26" s="83"/>
      <c r="XR26" s="83"/>
      <c r="XS26" s="83"/>
      <c r="XT26" s="83"/>
      <c r="XU26" s="83"/>
      <c r="XV26" s="83"/>
      <c r="XW26" s="83"/>
      <c r="XX26" s="83"/>
      <c r="XY26" s="83"/>
      <c r="XZ26" s="83"/>
      <c r="YA26" s="83"/>
      <c r="YB26" s="83"/>
      <c r="YC26" s="83"/>
      <c r="YD26" s="83"/>
      <c r="YE26" s="83"/>
      <c r="YF26" s="83"/>
      <c r="YG26" s="83"/>
      <c r="YH26" s="83"/>
      <c r="YI26" s="83"/>
      <c r="YJ26" s="83"/>
      <c r="YK26" s="83"/>
      <c r="YL26" s="83"/>
      <c r="YM26" s="83"/>
      <c r="YN26" s="83"/>
      <c r="YO26" s="83"/>
      <c r="YP26" s="83"/>
      <c r="YQ26" s="83"/>
      <c r="YR26" s="83"/>
      <c r="YS26" s="83"/>
      <c r="YT26" s="83"/>
      <c r="YU26" s="83"/>
      <c r="YV26" s="83"/>
      <c r="YW26" s="83"/>
      <c r="YX26" s="83"/>
      <c r="YY26" s="83"/>
      <c r="YZ26" s="83"/>
      <c r="ZA26" s="83"/>
      <c r="ZB26" s="83"/>
      <c r="ZC26" s="83"/>
      <c r="ZD26" s="83"/>
      <c r="ZE26" s="83"/>
      <c r="ZF26" s="83"/>
      <c r="ZG26" s="83"/>
      <c r="ZH26" s="83"/>
      <c r="ZI26" s="83"/>
      <c r="ZJ26" s="83"/>
      <c r="ZK26" s="83"/>
      <c r="ZL26" s="83"/>
      <c r="ZM26" s="83"/>
      <c r="ZN26" s="83"/>
      <c r="ZO26" s="83"/>
      <c r="ZP26" s="83"/>
      <c r="ZQ26" s="83"/>
      <c r="ZR26" s="83"/>
      <c r="ZS26" s="83"/>
      <c r="ZT26" s="83"/>
      <c r="ZU26" s="83"/>
      <c r="ZV26" s="83"/>
      <c r="ZW26" s="83"/>
      <c r="ZX26" s="83"/>
      <c r="ZY26" s="83"/>
      <c r="ZZ26" s="83"/>
      <c r="AAA26" s="83"/>
      <c r="AAB26" s="83"/>
      <c r="AAC26" s="83"/>
      <c r="AAD26" s="83"/>
      <c r="AAE26" s="83"/>
      <c r="AAF26" s="83"/>
      <c r="AAG26" s="83"/>
      <c r="AAH26" s="83"/>
      <c r="AAI26" s="83"/>
      <c r="AAJ26" s="83"/>
      <c r="AAK26" s="83"/>
      <c r="AAL26" s="83"/>
      <c r="AAM26" s="83"/>
      <c r="AAN26" s="83"/>
      <c r="AAO26" s="83"/>
      <c r="AAP26" s="83"/>
      <c r="AAQ26" s="83"/>
      <c r="AAR26" s="83"/>
      <c r="AAS26" s="83"/>
      <c r="AAT26" s="83"/>
      <c r="AAU26" s="83"/>
      <c r="AAV26" s="83"/>
      <c r="AAW26" s="83"/>
      <c r="AAX26" s="83"/>
      <c r="AAY26" s="83"/>
      <c r="AAZ26" s="83"/>
      <c r="ABA26" s="83"/>
      <c r="ABB26" s="83"/>
      <c r="ABC26" s="83"/>
      <c r="ABD26" s="83"/>
      <c r="ABE26" s="83"/>
      <c r="ABF26" s="83"/>
      <c r="ABG26" s="83"/>
      <c r="ABH26" s="83"/>
      <c r="ABI26" s="83"/>
      <c r="ABJ26" s="83"/>
      <c r="ABK26" s="83"/>
      <c r="ABL26" s="83"/>
      <c r="ABM26" s="83"/>
      <c r="ABN26" s="83"/>
      <c r="ABO26" s="83"/>
      <c r="ABP26" s="83"/>
      <c r="ABQ26" s="83"/>
      <c r="ABR26" s="83"/>
      <c r="ABS26" s="83"/>
      <c r="ABT26" s="83"/>
      <c r="ABU26" s="83"/>
      <c r="ABV26" s="83"/>
      <c r="ABW26" s="83"/>
      <c r="ABX26" s="83"/>
      <c r="ABY26" s="83"/>
      <c r="ABZ26" s="83"/>
      <c r="ACA26" s="83"/>
      <c r="ACB26" s="83"/>
      <c r="ACC26" s="83"/>
      <c r="ACD26" s="83"/>
      <c r="ACE26" s="83"/>
      <c r="ACF26" s="83"/>
      <c r="ACG26" s="83"/>
      <c r="ACH26" s="83"/>
      <c r="ACI26" s="83"/>
      <c r="ACJ26" s="83"/>
      <c r="ACK26" s="83"/>
      <c r="ACL26" s="83"/>
      <c r="ACM26" s="83"/>
      <c r="ACN26" s="83"/>
      <c r="ACO26" s="83"/>
      <c r="ACP26" s="83"/>
      <c r="ACQ26" s="83"/>
      <c r="ACR26" s="83"/>
      <c r="ACS26" s="83"/>
      <c r="ACT26" s="83"/>
      <c r="ACU26" s="83"/>
      <c r="ACV26" s="83"/>
      <c r="ACW26" s="83"/>
      <c r="ACX26" s="83"/>
      <c r="ACY26" s="83"/>
      <c r="ACZ26" s="83"/>
      <c r="ADA26" s="83"/>
      <c r="ADB26" s="83"/>
      <c r="ADC26" s="83"/>
      <c r="ADD26" s="83"/>
      <c r="ADE26" s="83"/>
      <c r="ADF26" s="83"/>
      <c r="ADG26" s="83"/>
      <c r="ADH26" s="83"/>
      <c r="ADI26" s="83"/>
      <c r="ADJ26" s="83"/>
      <c r="ADK26" s="83"/>
      <c r="ADL26" s="83"/>
      <c r="ADM26" s="83"/>
      <c r="ADN26" s="83"/>
      <c r="ADO26" s="83"/>
      <c r="ADP26" s="83"/>
      <c r="ADQ26" s="83"/>
      <c r="ADR26" s="83"/>
      <c r="ADS26" s="83"/>
      <c r="ADT26" s="83"/>
      <c r="ADU26" s="83"/>
      <c r="ADV26" s="83"/>
      <c r="ADW26" s="83"/>
      <c r="ADX26" s="83"/>
      <c r="ADY26" s="83"/>
      <c r="ADZ26" s="83"/>
      <c r="AEA26" s="83"/>
      <c r="AEB26" s="83"/>
      <c r="AEC26" s="83"/>
      <c r="AED26" s="83"/>
      <c r="AEE26" s="83"/>
      <c r="AEF26" s="83"/>
      <c r="AEG26" s="83"/>
      <c r="AEH26" s="83"/>
      <c r="AEI26" s="83"/>
      <c r="AEJ26" s="83"/>
      <c r="AEK26" s="83"/>
      <c r="AEL26" s="83"/>
      <c r="AEM26" s="83"/>
      <c r="AEN26" s="83"/>
      <c r="AEO26" s="83"/>
      <c r="AEP26" s="83"/>
      <c r="AEQ26" s="83"/>
      <c r="AER26" s="83"/>
      <c r="AES26" s="83"/>
      <c r="AET26" s="83"/>
      <c r="AEU26" s="83"/>
      <c r="AEV26" s="83"/>
      <c r="AEW26" s="83"/>
      <c r="AEX26" s="83"/>
      <c r="AEY26" s="83"/>
      <c r="AEZ26" s="83"/>
      <c r="AFA26" s="83"/>
      <c r="AFB26" s="83"/>
      <c r="AFC26" s="83"/>
      <c r="AFD26" s="83"/>
      <c r="AFE26" s="83"/>
      <c r="AFF26" s="83"/>
      <c r="AFG26" s="83"/>
      <c r="AFH26" s="83"/>
      <c r="AFI26" s="83"/>
      <c r="AFJ26" s="83"/>
      <c r="AFK26" s="83"/>
      <c r="AFL26" s="83"/>
      <c r="AFM26" s="83"/>
      <c r="AFN26" s="83"/>
      <c r="AFO26" s="83"/>
      <c r="AFP26" s="83"/>
      <c r="AFQ26" s="83"/>
      <c r="AFR26" s="83"/>
      <c r="AFS26" s="83"/>
      <c r="AFT26" s="83"/>
      <c r="AFU26" s="83"/>
      <c r="AFV26" s="83"/>
      <c r="AFW26" s="83"/>
      <c r="AFX26" s="83"/>
      <c r="AFY26" s="83"/>
      <c r="AFZ26" s="83"/>
      <c r="AGA26" s="83"/>
      <c r="AGB26" s="83"/>
      <c r="AGC26" s="83"/>
      <c r="AGD26" s="83"/>
      <c r="AGE26" s="83"/>
      <c r="AGF26" s="83"/>
      <c r="AGG26" s="83"/>
      <c r="AGH26" s="83"/>
      <c r="AGI26" s="83"/>
      <c r="AGJ26" s="83"/>
      <c r="AGK26" s="83"/>
      <c r="AGL26" s="83"/>
      <c r="AGM26" s="83"/>
      <c r="AGN26" s="83"/>
      <c r="AGO26" s="83"/>
      <c r="AGP26" s="83"/>
      <c r="AGQ26" s="83"/>
      <c r="AGR26" s="83"/>
      <c r="AGS26" s="83"/>
      <c r="AGT26" s="83"/>
      <c r="AGU26" s="83"/>
      <c r="AGV26" s="83"/>
      <c r="AGW26" s="83"/>
      <c r="AGX26" s="83"/>
      <c r="AGY26" s="83"/>
      <c r="AGZ26" s="83"/>
      <c r="AHA26" s="83"/>
      <c r="AHB26" s="83"/>
      <c r="AHC26" s="83"/>
      <c r="AHD26" s="83"/>
      <c r="AHE26" s="83"/>
      <c r="AHF26" s="83"/>
      <c r="AHG26" s="83"/>
      <c r="AHH26" s="83"/>
      <c r="AHI26" s="83"/>
      <c r="AHJ26" s="83"/>
      <c r="AHK26" s="83"/>
      <c r="AHL26" s="83"/>
      <c r="AHM26" s="83"/>
      <c r="AHN26" s="83"/>
      <c r="AHO26" s="83"/>
      <c r="AHP26" s="83"/>
      <c r="AHQ26" s="83"/>
      <c r="AHR26" s="83"/>
      <c r="AHS26" s="83"/>
      <c r="AHT26" s="83"/>
      <c r="AHU26" s="83"/>
      <c r="AHV26" s="83"/>
      <c r="AHW26" s="83"/>
      <c r="AHX26" s="83"/>
      <c r="AHY26" s="83"/>
      <c r="AHZ26" s="83"/>
      <c r="AIA26" s="83"/>
      <c r="AIB26" s="83"/>
      <c r="AIC26" s="83"/>
      <c r="AID26" s="83"/>
      <c r="AIE26" s="83"/>
      <c r="AIF26" s="83"/>
      <c r="AIG26" s="83"/>
      <c r="AIH26" s="83"/>
      <c r="AII26" s="83"/>
      <c r="AIJ26" s="83"/>
      <c r="AIK26" s="83"/>
      <c r="AIL26" s="83"/>
      <c r="AIM26" s="83"/>
      <c r="AIN26" s="83"/>
      <c r="AIO26" s="83"/>
      <c r="AIP26" s="83"/>
      <c r="AIQ26" s="83"/>
      <c r="AIR26" s="83"/>
      <c r="AIS26" s="83"/>
      <c r="AIT26" s="83"/>
      <c r="AIU26" s="83"/>
      <c r="AIV26" s="83"/>
      <c r="AIW26" s="83"/>
      <c r="AIX26" s="83"/>
      <c r="AIY26" s="83"/>
      <c r="AIZ26" s="83"/>
      <c r="AJA26" s="83"/>
      <c r="AJB26" s="83"/>
      <c r="AJC26" s="83"/>
      <c r="AJD26" s="83"/>
      <c r="AJE26" s="83"/>
      <c r="AJF26" s="83"/>
      <c r="AJG26" s="83"/>
      <c r="AJH26" s="83"/>
      <c r="AJI26" s="83"/>
      <c r="AJJ26" s="83"/>
      <c r="AJK26" s="83"/>
      <c r="AJL26" s="83"/>
      <c r="AJM26" s="83"/>
      <c r="AJN26" s="83"/>
      <c r="AJO26" s="83"/>
      <c r="AJP26" s="83"/>
      <c r="AJQ26" s="83"/>
      <c r="AJR26" s="83"/>
      <c r="AJS26" s="83"/>
      <c r="AJT26" s="83"/>
      <c r="AJU26" s="83"/>
      <c r="AJV26" s="83"/>
      <c r="AJW26" s="83"/>
      <c r="AJX26" s="83"/>
      <c r="AJY26" s="83"/>
      <c r="AJZ26" s="83"/>
      <c r="AKA26" s="83"/>
      <c r="AKB26" s="83"/>
      <c r="AKC26" s="83"/>
      <c r="AKD26" s="83"/>
      <c r="AKE26" s="83"/>
      <c r="AKF26" s="83"/>
      <c r="AKG26" s="83"/>
      <c r="AKH26" s="83"/>
      <c r="AKI26" s="83"/>
      <c r="AKJ26" s="83"/>
      <c r="AKK26" s="83"/>
      <c r="AKL26" s="83"/>
      <c r="AKM26" s="83"/>
      <c r="AKN26" s="83"/>
      <c r="AKO26" s="83"/>
      <c r="AKP26" s="83"/>
      <c r="AKQ26" s="83"/>
      <c r="AKR26" s="83"/>
      <c r="AKS26" s="83"/>
      <c r="AKT26" s="83"/>
      <c r="AKU26" s="83"/>
      <c r="AKV26" s="83"/>
      <c r="AKW26" s="86"/>
      <c r="AKX26" s="86"/>
      <c r="AKY26" s="86"/>
      <c r="AKZ26" s="86"/>
      <c r="ALA26" s="83"/>
      <c r="ALB26" s="83"/>
      <c r="ALC26" s="83"/>
      <c r="ALD26" s="83"/>
      <c r="ALE26" s="83"/>
      <c r="ALF26" s="83"/>
      <c r="ALG26" s="83"/>
      <c r="ALH26" s="83"/>
      <c r="ALI26" s="83"/>
      <c r="ALJ26" s="83"/>
      <c r="ALK26" s="83"/>
      <c r="ALL26" s="83"/>
      <c r="ALM26" s="83"/>
      <c r="ALN26" s="83"/>
      <c r="ALO26" s="83"/>
      <c r="ALP26" s="83"/>
      <c r="ALQ26" s="83"/>
      <c r="ALR26" s="83"/>
      <c r="ALS26" s="83"/>
      <c r="ALT26" s="83"/>
      <c r="ALU26" s="83"/>
      <c r="ALV26" s="83"/>
      <c r="ALW26" s="83"/>
      <c r="ALX26" s="83"/>
      <c r="ALY26" s="83"/>
      <c r="ALZ26" s="83"/>
      <c r="AMA26" s="83"/>
      <c r="AMB26" s="83"/>
      <c r="AMC26" s="83"/>
      <c r="AMD26" s="83"/>
      <c r="AME26" s="83"/>
      <c r="AMF26" s="83"/>
      <c r="AMG26" s="83"/>
      <c r="AMH26" s="83"/>
      <c r="AMI26" s="83"/>
      <c r="AMJ26" s="83"/>
    </row>
    <row r="27" customFormat="false" ht="24.75" hidden="false" customHeight="true" outlineLevel="0" collapsed="false">
      <c r="C27" s="114"/>
      <c r="H27" s="114"/>
      <c r="J27" s="114"/>
      <c r="N27" s="114"/>
    </row>
    <row r="28" customFormat="false" ht="18" hidden="false" customHeight="true" outlineLevel="0" collapsed="false">
      <c r="B28" s="66" t="s">
        <v>128</v>
      </c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</row>
    <row r="29" customFormat="false" ht="36.75" hidden="false" customHeight="true" outlineLevel="0" collapsed="false">
      <c r="B29" s="100" t="s">
        <v>107</v>
      </c>
      <c r="C29" s="101" t="s">
        <v>108</v>
      </c>
      <c r="D29" s="101"/>
      <c r="E29" s="101"/>
      <c r="F29" s="101"/>
      <c r="G29" s="101" t="s">
        <v>109</v>
      </c>
      <c r="H29" s="102" t="s">
        <v>110</v>
      </c>
      <c r="I29" s="102"/>
      <c r="J29" s="103" t="s">
        <v>111</v>
      </c>
      <c r="K29" s="103"/>
      <c r="L29" s="103"/>
      <c r="M29" s="103"/>
    </row>
    <row r="30" customFormat="false" ht="19.5" hidden="false" customHeight="true" outlineLevel="0" collapsed="false">
      <c r="B30" s="100"/>
      <c r="C30" s="101" t="s">
        <v>112</v>
      </c>
      <c r="D30" s="101" t="s">
        <v>113</v>
      </c>
      <c r="E30" s="101" t="s">
        <v>114</v>
      </c>
      <c r="F30" s="101" t="s">
        <v>115</v>
      </c>
      <c r="G30" s="101"/>
      <c r="H30" s="102" t="s">
        <v>82</v>
      </c>
      <c r="I30" s="102" t="s">
        <v>83</v>
      </c>
      <c r="J30" s="103" t="s">
        <v>112</v>
      </c>
      <c r="K30" s="103" t="s">
        <v>113</v>
      </c>
      <c r="L30" s="103" t="s">
        <v>114</v>
      </c>
      <c r="M30" s="103" t="s">
        <v>115</v>
      </c>
    </row>
    <row r="31" customFormat="false" ht="18" hidden="false" customHeight="true" outlineLevel="0" collapsed="false">
      <c r="B31" s="107" t="s">
        <v>129</v>
      </c>
      <c r="C31" s="108" t="n">
        <v>809.822234332185</v>
      </c>
      <c r="D31" s="108" t="n">
        <v>924.161339970552</v>
      </c>
      <c r="E31" s="108" t="n">
        <v>1438.6873153432</v>
      </c>
      <c r="F31" s="108" t="n">
        <v>2919.01637172687</v>
      </c>
      <c r="G31" s="109" t="n">
        <v>0.03</v>
      </c>
      <c r="H31" s="67" t="n">
        <f aca="false">VLOOKUP(G31,Descontos!B$8:D$13,3,)</f>
        <v>0.0712</v>
      </c>
      <c r="I31" s="67" t="n">
        <f aca="false">VLOOKUP(G31,Descontos!B$8:F$13,5,)</f>
        <v>1</v>
      </c>
      <c r="J31" s="68" t="n">
        <f aca="false">C31*(1+$H31)*(1-$I31)</f>
        <v>0</v>
      </c>
      <c r="K31" s="68" t="n">
        <f aca="false">D31*(1+$H31)*(1-$I31)</f>
        <v>0</v>
      </c>
      <c r="L31" s="68" t="n">
        <f aca="false">E31*(1+$H31)*(1-$I31)</f>
        <v>0</v>
      </c>
      <c r="M31" s="68" t="n">
        <f aca="false">F31*(1+$H31)*(1-$I31)</f>
        <v>0</v>
      </c>
    </row>
    <row r="32" customFormat="false" ht="18" hidden="false" customHeight="true" outlineLevel="0" collapsed="false">
      <c r="B32" s="107" t="s">
        <v>130</v>
      </c>
      <c r="C32" s="108" t="n">
        <v>499.896540880718</v>
      </c>
      <c r="D32" s="108" t="n">
        <v>585.650870109493</v>
      </c>
      <c r="E32" s="108" t="n">
        <v>542.773705495105</v>
      </c>
      <c r="F32" s="108" t="n">
        <v>542.773705495105</v>
      </c>
      <c r="G32" s="109" t="n">
        <v>0.02</v>
      </c>
      <c r="H32" s="67" t="n">
        <f aca="false">VLOOKUP(G32,Descontos!B$8:D$13,3,)</f>
        <v>0.0599</v>
      </c>
      <c r="I32" s="67" t="n">
        <f aca="false">VLOOKUP(G32,Descontos!B$8:F$13,5,)</f>
        <v>1</v>
      </c>
      <c r="J32" s="68" t="n">
        <f aca="false">C32*(1+H32)*(1-I32)</f>
        <v>0</v>
      </c>
      <c r="K32" s="68" t="n">
        <f aca="false">D32*(1+$H32)*(1-$I32)</f>
        <v>0</v>
      </c>
      <c r="L32" s="68" t="n">
        <f aca="false">E32*(1+$H32)*(1-$I32)</f>
        <v>0</v>
      </c>
      <c r="M32" s="68" t="n">
        <f aca="false">F32*(1+$H32)*(1-$I32)</f>
        <v>0</v>
      </c>
    </row>
    <row r="33" customFormat="false" ht="18" hidden="false" customHeight="true" outlineLevel="0" collapsed="false">
      <c r="B33" s="107" t="s">
        <v>131</v>
      </c>
      <c r="C33" s="108" t="n">
        <v>650.154501876045</v>
      </c>
      <c r="D33" s="108" t="n">
        <v>764.493607514412</v>
      </c>
      <c r="E33" s="108" t="n">
        <v>1279.01958288706</v>
      </c>
      <c r="F33" s="108" t="n">
        <v>2759.34863927073</v>
      </c>
      <c r="G33" s="109" t="n">
        <v>0.02</v>
      </c>
      <c r="H33" s="67" t="n">
        <f aca="false">VLOOKUP(G33,Descontos!B$8:D$13,3,)</f>
        <v>0.0599</v>
      </c>
      <c r="I33" s="67" t="n">
        <f aca="false">VLOOKUP(G33,Descontos!B$8:F$13,5,)</f>
        <v>1</v>
      </c>
      <c r="J33" s="68" t="n">
        <f aca="false">C33*(1+H33)*(1-I33)</f>
        <v>0</v>
      </c>
      <c r="K33" s="68" t="n">
        <f aca="false">D33*(1+$H33)*(1-$I33)</f>
        <v>0</v>
      </c>
      <c r="L33" s="68" t="n">
        <f aca="false">E33*(1+$H33)*(1-$I33)</f>
        <v>0</v>
      </c>
      <c r="M33" s="68" t="n">
        <f aca="false">F33*(1+$H33)*(1-$I33)</f>
        <v>0</v>
      </c>
    </row>
    <row r="34" customFormat="false" ht="18" hidden="false" customHeight="true" outlineLevel="0" collapsed="false">
      <c r="B34" s="107" t="s">
        <v>132</v>
      </c>
      <c r="C34" s="108" t="n">
        <v>744.039843981308</v>
      </c>
      <c r="D34" s="108" t="n">
        <v>858.378949619675</v>
      </c>
      <c r="E34" s="108" t="n">
        <v>801.209396800491</v>
      </c>
      <c r="F34" s="108" t="n">
        <v>801.209396800491</v>
      </c>
      <c r="G34" s="109" t="n">
        <v>0.02</v>
      </c>
      <c r="H34" s="67" t="n">
        <f aca="false">VLOOKUP(G34,Descontos!B$8:D$13,3,)</f>
        <v>0.0599</v>
      </c>
      <c r="I34" s="67" t="n">
        <f aca="false">VLOOKUP(G34,Descontos!B$8:F$13,5,)</f>
        <v>1</v>
      </c>
      <c r="J34" s="68" t="n">
        <f aca="false">C34*(1+H34)*(1-I34)</f>
        <v>0</v>
      </c>
      <c r="K34" s="68" t="n">
        <f aca="false">D34*(1+$H34)*(1-$I34)</f>
        <v>0</v>
      </c>
      <c r="L34" s="68" t="n">
        <f aca="false">E34*(1+$H34)*(1-$I34)</f>
        <v>0</v>
      </c>
      <c r="M34" s="68" t="n">
        <f aca="false">F34*(1+$H34)*(1-$I34)</f>
        <v>0</v>
      </c>
    </row>
    <row r="35" customFormat="false" ht="18" hidden="false" customHeight="true" outlineLevel="0" collapsed="false">
      <c r="B35" s="107" t="s">
        <v>133</v>
      </c>
      <c r="C35" s="108" t="n">
        <v>597.439777722823</v>
      </c>
      <c r="D35" s="108" t="n">
        <v>683.194106951598</v>
      </c>
      <c r="E35" s="108" t="n">
        <v>640.31694233721</v>
      </c>
      <c r="F35" s="108" t="n">
        <v>640.31694233721</v>
      </c>
      <c r="G35" s="109" t="n">
        <v>0.015</v>
      </c>
      <c r="H35" s="67" t="n">
        <f aca="false">VLOOKUP(G35,Descontos!B$8:D$13,3,)</f>
        <v>0.0543</v>
      </c>
      <c r="I35" s="67" t="n">
        <f aca="false">VLOOKUP(G35,Descontos!B$8:F$13,5,)</f>
        <v>1</v>
      </c>
      <c r="J35" s="68" t="n">
        <f aca="false">C35*(1+H35)*(1-I35)</f>
        <v>0</v>
      </c>
      <c r="K35" s="68" t="n">
        <f aca="false">D35*(1+$H35)*(1-$I35)</f>
        <v>0</v>
      </c>
      <c r="L35" s="68" t="n">
        <f aca="false">E35*(1+$H35)*(1-$I35)</f>
        <v>0</v>
      </c>
      <c r="M35" s="68" t="n">
        <f aca="false">F35*(1+$H35)*(1-$I35)</f>
        <v>0</v>
      </c>
    </row>
    <row r="36" customFormat="false" ht="18" hidden="false" customHeight="true" outlineLevel="0" collapsed="false">
      <c r="B36" s="107" t="s">
        <v>134</v>
      </c>
      <c r="C36" s="108" t="n">
        <v>661.027431231595</v>
      </c>
      <c r="D36" s="108" t="n">
        <v>746.78176046037</v>
      </c>
      <c r="E36" s="108" t="n">
        <v>703.904595845982</v>
      </c>
      <c r="F36" s="108" t="n">
        <v>2079.45415222965</v>
      </c>
      <c r="G36" s="109" t="n">
        <v>0.02</v>
      </c>
      <c r="H36" s="67" t="n">
        <f aca="false">VLOOKUP(G36,Descontos!B$8:D$13,3,)</f>
        <v>0.0599</v>
      </c>
      <c r="I36" s="67" t="n">
        <f aca="false">VLOOKUP(G36,Descontos!B$8:F$13,5,)</f>
        <v>1</v>
      </c>
      <c r="J36" s="68" t="n">
        <f aca="false">C36*(1+H36)*(1-I36)</f>
        <v>0</v>
      </c>
      <c r="K36" s="68" t="n">
        <f aca="false">D36*(1+$H36)*(1-$I36)</f>
        <v>0</v>
      </c>
      <c r="L36" s="68" t="n">
        <f aca="false">E36*(1+$H36)*(1-$I36)</f>
        <v>0</v>
      </c>
      <c r="M36" s="68" t="n">
        <f aca="false">F36*(1+$H36)*(1-$I36)</f>
        <v>0</v>
      </c>
    </row>
    <row r="37" customFormat="false" ht="18" hidden="false" customHeight="true" outlineLevel="0" collapsed="false">
      <c r="B37" s="107" t="s">
        <v>135</v>
      </c>
      <c r="C37" s="108" t="n">
        <v>570.024198775455</v>
      </c>
      <c r="D37" s="108" t="n">
        <v>655.77852800423</v>
      </c>
      <c r="E37" s="108" t="n">
        <v>612.901363389842</v>
      </c>
      <c r="F37" s="108" t="n">
        <v>612.901363389842</v>
      </c>
      <c r="G37" s="109" t="n">
        <v>0.03</v>
      </c>
      <c r="H37" s="67" t="n">
        <f aca="false">VLOOKUP(G37,Descontos!B$8:D$13,3,)</f>
        <v>0.0712</v>
      </c>
      <c r="I37" s="67" t="n">
        <f aca="false">VLOOKUP(G37,Descontos!B$8:F$13,5,)</f>
        <v>1</v>
      </c>
      <c r="J37" s="68" t="n">
        <f aca="false">C37*(1+H37)*(1-I37)</f>
        <v>0</v>
      </c>
      <c r="K37" s="68" t="n">
        <f aca="false">D37*(1+$H37)*(1-$I37)</f>
        <v>0</v>
      </c>
      <c r="L37" s="68" t="n">
        <f aca="false">E37*(1+$H37)*(1-$I37)</f>
        <v>0</v>
      </c>
      <c r="M37" s="68" t="n">
        <f aca="false">F37*(1+$H37)*(1-$I37)</f>
        <v>0</v>
      </c>
    </row>
    <row r="38" customFormat="false" ht="18" hidden="false" customHeight="true" outlineLevel="0" collapsed="false">
      <c r="B38" s="107" t="s">
        <v>136</v>
      </c>
      <c r="C38" s="108" t="n">
        <v>888.133713340383</v>
      </c>
      <c r="D38" s="108" t="n">
        <v>1059.64237179793</v>
      </c>
      <c r="E38" s="108" t="n">
        <v>973.888042569158</v>
      </c>
      <c r="F38" s="108" t="n">
        <v>2417.23609895283</v>
      </c>
      <c r="G38" s="109" t="n">
        <v>0.02</v>
      </c>
      <c r="H38" s="67" t="n">
        <f aca="false">VLOOKUP(G38,Descontos!B$8:D$13,3,)</f>
        <v>0.0599</v>
      </c>
      <c r="I38" s="67" t="n">
        <f aca="false">VLOOKUP(G38,Descontos!B$8:F$13,5,)</f>
        <v>1</v>
      </c>
      <c r="J38" s="68" t="n">
        <f aca="false">C38*(1+H38)*(1-I38)</f>
        <v>0</v>
      </c>
      <c r="K38" s="68" t="n">
        <f aca="false">D38*(1+$H38)*(1-$I38)</f>
        <v>0</v>
      </c>
      <c r="L38" s="68" t="n">
        <f aca="false">E38*(1+$H38)*(1-$I38)</f>
        <v>0</v>
      </c>
      <c r="M38" s="68" t="n">
        <f aca="false">F38*(1+$H38)*(1-$I38)</f>
        <v>0</v>
      </c>
    </row>
    <row r="39" customFormat="false" ht="18" hidden="false" customHeight="true" outlineLevel="0" collapsed="false">
      <c r="B39" s="107" t="s">
        <v>137</v>
      </c>
      <c r="C39" s="108" t="n">
        <v>450.528251407034</v>
      </c>
      <c r="D39" s="108" t="n">
        <v>536.282580635809</v>
      </c>
      <c r="E39" s="108" t="n">
        <v>1065.10094421326</v>
      </c>
      <c r="F39" s="108" t="n">
        <v>2522.83050059692</v>
      </c>
      <c r="G39" s="109" t="n">
        <v>0.02</v>
      </c>
      <c r="H39" s="67" t="n">
        <f aca="false">VLOOKUP(G39,Descontos!B$8:D$13,3,)</f>
        <v>0.0599</v>
      </c>
      <c r="I39" s="67" t="n">
        <f aca="false">VLOOKUP(G39,Descontos!B$8:F$13,5,)</f>
        <v>1</v>
      </c>
      <c r="J39" s="68" t="n">
        <f aca="false">C39*(1+H39)*(1-I39)</f>
        <v>0</v>
      </c>
      <c r="K39" s="68" t="n">
        <f aca="false">D39*(1+$H39)*(1-$I39)</f>
        <v>0</v>
      </c>
      <c r="L39" s="68" t="n">
        <f aca="false">E39*(1+$H39)*(1-$I39)</f>
        <v>0</v>
      </c>
      <c r="M39" s="68" t="n">
        <f aca="false">F39*(1+$H39)*(1-$I39)</f>
        <v>0</v>
      </c>
    </row>
    <row r="40" customFormat="false" ht="18" hidden="false" customHeight="true" outlineLevel="0" collapsed="false">
      <c r="B40" s="66" t="s">
        <v>127</v>
      </c>
      <c r="C40" s="111" t="n">
        <f aca="false">SUM(C31:C39)</f>
        <v>5871.06649354755</v>
      </c>
      <c r="D40" s="111" t="n">
        <f aca="false">SUM(D31:D39)</f>
        <v>6814.36411506407</v>
      </c>
      <c r="E40" s="111" t="n">
        <f aca="false">SUM(E31:E39)</f>
        <v>8057.80188888131</v>
      </c>
      <c r="F40" s="111" t="n">
        <f aca="false">SUM(F31:F39)</f>
        <v>15295.0871707996</v>
      </c>
      <c r="G40" s="111" t="s">
        <v>61</v>
      </c>
      <c r="H40" s="113" t="s">
        <v>61</v>
      </c>
      <c r="I40" s="113" t="s">
        <v>61</v>
      </c>
      <c r="J40" s="113" t="n">
        <f aca="false">SUM(J31:J39)</f>
        <v>0</v>
      </c>
      <c r="K40" s="113" t="n">
        <f aca="false">SUM(K31:K39)</f>
        <v>0</v>
      </c>
      <c r="L40" s="113" t="n">
        <f aca="false">SUM(L31:L39)</f>
        <v>0</v>
      </c>
      <c r="M40" s="113" t="n">
        <f aca="false">SUM(M31:M39)</f>
        <v>0</v>
      </c>
    </row>
    <row r="41" customFormat="false" ht="19.5" hidden="false" customHeight="true" outlineLevel="0" collapsed="false">
      <c r="C41" s="114"/>
      <c r="J41" s="114"/>
      <c r="N41" s="114"/>
    </row>
    <row r="42" customFormat="false" ht="19.5" hidden="false" customHeight="true" outlineLevel="0" collapsed="false">
      <c r="B42" s="75" t="s">
        <v>73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O42" s="114"/>
    </row>
    <row r="43" customFormat="false" ht="24.75" hidden="false" customHeight="true" outlineLevel="0" collapsed="false">
      <c r="B43" s="76" t="s">
        <v>138</v>
      </c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</row>
    <row r="44" customFormat="false" ht="34.5" hidden="false" customHeight="true" outlineLevel="0" collapsed="false">
      <c r="B44" s="76" t="s">
        <v>139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</row>
    <row r="45" customFormat="false" ht="54.75" hidden="false" customHeight="true" outlineLevel="0" collapsed="false">
      <c r="B45" s="80" t="s">
        <v>140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</row>
    <row r="46" customFormat="false" ht="18" hidden="false" customHeight="true" outlineLevel="0" collapsed="false"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</row>
    <row r="47" customFormat="false" ht="18" hidden="false" customHeight="true" outlineLevel="0" collapsed="false"/>
    <row r="48" customFormat="false" ht="18" hidden="false" customHeight="true" outlineLevel="0" collapsed="false"/>
    <row r="49" customFormat="false" ht="18" hidden="false" customHeight="true" outlineLevel="0" collapsed="false"/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2.75" hidden="false" customHeight="tru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28:M28"/>
    <mergeCell ref="B29:B30"/>
    <mergeCell ref="C29:F29"/>
    <mergeCell ref="G29:G30"/>
    <mergeCell ref="H29:I29"/>
    <mergeCell ref="J29:M29"/>
    <mergeCell ref="B42:M42"/>
    <mergeCell ref="B43:M43"/>
    <mergeCell ref="B44:M44"/>
    <mergeCell ref="B45:M45"/>
    <mergeCell ref="B46:M46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AA1415C2-D3D5-4DF0-8AD2-9D2CA6ABB9BC}"/>
</file>

<file path=customXml/itemProps5.xml><?xml version="1.0" encoding="utf-8"?>
<ds:datastoreItem xmlns:ds="http://schemas.openxmlformats.org/officeDocument/2006/customXml" ds:itemID="{66DD7B15-1964-4BA2-B334-2C2015669CDB}"/>
</file>

<file path=customXml/itemProps6.xml><?xml version="1.0" encoding="utf-8"?>
<ds:datastoreItem xmlns:ds="http://schemas.openxmlformats.org/officeDocument/2006/customXml" ds:itemID="{85EBB68B-D50E-46A0-AA33-F53D7877D17D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106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200</cp:revision>
  <dcterms:created xsi:type="dcterms:W3CDTF">2015-06-24T11:48:55Z</dcterms:created>
  <dcterms:modified xsi:type="dcterms:W3CDTF">2023-12-11T15:55:30Z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